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505" activeTab="1"/>
  </bookViews>
  <sheets>
    <sheet name="Tabellen_2008-2009" sheetId="1" r:id="rId1"/>
    <sheet name="Tabelle_2010" sheetId="2" r:id="rId2"/>
    <sheet name="Übersicht" sheetId="3" r:id="rId3"/>
  </sheets>
  <externalReferences>
    <externalReference r:id="rId6"/>
    <externalReference r:id="rId7"/>
    <externalReference r:id="rId8"/>
  </externalReferences>
  <definedNames>
    <definedName name="_xlnm.Print_Area" localSheetId="1">'Tabelle_2010'!$A$2:$K$41</definedName>
    <definedName name="_xlnm.Print_Area" localSheetId="2">'Übersicht'!$B$1:$AU$111</definedName>
  </definedNames>
  <calcPr fullCalcOnLoad="1"/>
</workbook>
</file>

<file path=xl/sharedStrings.xml><?xml version="1.0" encoding="utf-8"?>
<sst xmlns="http://schemas.openxmlformats.org/spreadsheetml/2006/main" count="211" uniqueCount="68">
  <si>
    <t>Bonus Gewinner-Tisch</t>
  </si>
  <si>
    <t>Ø-Tisch</t>
  </si>
  <si>
    <t>Bonus Ø-Tisch</t>
  </si>
  <si>
    <t>Spiel 1</t>
  </si>
  <si>
    <t>Spiel 2</t>
  </si>
  <si>
    <t>Gewinner-Tisch</t>
  </si>
  <si>
    <t>x</t>
  </si>
  <si>
    <t>gewonnen</t>
  </si>
  <si>
    <t>verloren</t>
  </si>
  <si>
    <t>Anzahl Spiele</t>
  </si>
  <si>
    <t>Meiste Spiele</t>
  </si>
  <si>
    <t>Meiste Siege</t>
  </si>
  <si>
    <t>Meiste Niederlagen</t>
  </si>
  <si>
    <t>davon % gewonnen</t>
  </si>
  <si>
    <t>davon % verloren</t>
  </si>
  <si>
    <t>% gewonnen von Gesamt</t>
  </si>
  <si>
    <t>% verloren von Gesamt</t>
  </si>
  <si>
    <t>% gespielt (von Gesamt)</t>
  </si>
  <si>
    <t>Meiste Spiele gespielt</t>
  </si>
  <si>
    <t>Anzahl gespielt</t>
  </si>
  <si>
    <t>Anzahl Siege</t>
  </si>
  <si>
    <t>Anzahl Niederlagen</t>
  </si>
  <si>
    <t>Bonus</t>
  </si>
  <si>
    <t>Malus</t>
  </si>
  <si>
    <t>TOTAL</t>
  </si>
  <si>
    <t>Punkte pro Spiel</t>
  </si>
  <si>
    <t>Punkte pro gespieltem Spiel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</si>
  <si>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</si>
  <si>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</si>
  <si>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</si>
  <si>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</si>
  <si>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</si>
  <si>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</si>
  <si>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</si>
  <si>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</si>
  <si>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</si>
  <si>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</si>
  <si>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</si>
  <si>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</si>
  <si>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Punkte</t>
  </si>
  <si>
    <t>MAX</t>
  </si>
  <si>
    <t>MIN</t>
  </si>
  <si>
    <t>Kobel</t>
  </si>
  <si>
    <t>Klumpo</t>
  </si>
  <si>
    <t>Hauke K.</t>
  </si>
  <si>
    <t>Jens</t>
  </si>
  <si>
    <t>Hauke</t>
  </si>
  <si>
    <t>Sievert</t>
  </si>
  <si>
    <t>Christoph</t>
  </si>
  <si>
    <t>Ingo</t>
  </si>
  <si>
    <t>Eike</t>
  </si>
  <si>
    <t>Aggi</t>
  </si>
  <si>
    <t>Paul</t>
  </si>
  <si>
    <t>Ole</t>
  </si>
  <si>
    <t>Malte</t>
  </si>
  <si>
    <t>Pik Sieben auf Bahnsteig 8        Übersicht Stand 20.02.2010</t>
  </si>
  <si>
    <t>Punkte GESAMT</t>
  </si>
  <si>
    <t>GESAMT
2010</t>
  </si>
  <si>
    <t>Name</t>
  </si>
  <si>
    <t>davon
eigene Spiele</t>
  </si>
  <si>
    <t>gespielt %</t>
  </si>
  <si>
    <t>gewonnen %</t>
  </si>
  <si>
    <t>verloren %</t>
  </si>
  <si>
    <t>Punkte
ohne Malus</t>
  </si>
  <si>
    <t>Kurbel</t>
  </si>
  <si>
    <t>Klumpen</t>
  </si>
  <si>
    <t>Hauke S.</t>
  </si>
  <si>
    <t>GESAMT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</si>
</sst>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tartnummer &quot;"/>
    <numFmt numFmtId="166" formatCode="&quot;Startnummer &quot;\ 0"/>
    <numFmt numFmtId="167" formatCode="0.0000"/>
    <numFmt numFmtId="168" formatCode="0.000"/>
    <numFmt numFmtId="169" formatCode="0.0"/>
    <numFmt numFmtId="170" formatCode="#,##0.0"/>
    <numFmt numFmtId="171" formatCode="0&quot;.&quot;"/>
  </numFmts>
  <fonts count="42">
    <font>
      <sz val="10"/>
      <name val="Arial"/>
      <family val="0"/>
    </font>
    <font>
      <b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5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 textRotation="90"/>
    </xf>
    <xf numFmtId="1" fontId="0" fillId="0" borderId="11" xfId="0" applyNumberFormat="1" applyBorder="1" applyAlignment="1">
      <alignment horizontal="center" vertical="center" textRotation="90"/>
    </xf>
    <xf numFmtId="1" fontId="0" fillId="0" borderId="12" xfId="0" applyNumberForma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10" xfId="49" applyNumberFormat="1" applyFont="1" applyBorder="1" applyAlignment="1">
      <alignment/>
    </xf>
    <xf numFmtId="164" fontId="0" fillId="0" borderId="13" xfId="49" applyNumberFormat="1" applyFont="1" applyBorder="1" applyAlignment="1">
      <alignment/>
    </xf>
    <xf numFmtId="164" fontId="0" fillId="0" borderId="15" xfId="49" applyNumberFormat="1" applyFont="1" applyBorder="1" applyAlignment="1">
      <alignment/>
    </xf>
    <xf numFmtId="164" fontId="0" fillId="0" borderId="11" xfId="49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69" fontId="0" fillId="0" borderId="10" xfId="49" applyNumberFormat="1" applyFont="1" applyBorder="1" applyAlignment="1">
      <alignment/>
    </xf>
    <xf numFmtId="169" fontId="0" fillId="0" borderId="11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15" xfId="49" applyNumberFormat="1" applyFon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49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70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0" fillId="0" borderId="10" xfId="52" applyBorder="1">
      <alignment/>
      <protection/>
    </xf>
    <xf numFmtId="0" fontId="0" fillId="0" borderId="11" xfId="52" applyBorder="1">
      <alignment/>
      <protection/>
    </xf>
    <xf numFmtId="0" fontId="0" fillId="0" borderId="12" xfId="52" applyBorder="1">
      <alignment/>
      <protection/>
    </xf>
    <xf numFmtId="0" fontId="0" fillId="0" borderId="0" xfId="52">
      <alignment/>
      <protection/>
    </xf>
    <xf numFmtId="0" fontId="0" fillId="0" borderId="13" xfId="52" applyBorder="1">
      <alignment/>
      <protection/>
    </xf>
    <xf numFmtId="0" fontId="0" fillId="0" borderId="0" xfId="52" applyBorder="1">
      <alignment/>
      <protection/>
    </xf>
    <xf numFmtId="0" fontId="24" fillId="33" borderId="21" xfId="52" applyFont="1" applyFill="1" applyBorder="1" applyAlignment="1">
      <alignment horizontal="center"/>
      <protection/>
    </xf>
    <xf numFmtId="0" fontId="24" fillId="33" borderId="22" xfId="52" applyFont="1" applyFill="1" applyBorder="1" applyAlignment="1">
      <alignment horizontal="center"/>
      <protection/>
    </xf>
    <xf numFmtId="0" fontId="24" fillId="33" borderId="23" xfId="52" applyFont="1" applyFill="1" applyBorder="1" applyAlignment="1">
      <alignment horizontal="center"/>
      <protection/>
    </xf>
    <xf numFmtId="0" fontId="0" fillId="0" borderId="14" xfId="52" applyBorder="1">
      <alignment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 wrapText="1"/>
      <protection/>
    </xf>
    <xf numFmtId="171" fontId="24" fillId="0" borderId="0" xfId="52" applyNumberFormat="1" applyFont="1" applyBorder="1" quotePrefix="1">
      <alignment/>
      <protection/>
    </xf>
    <xf numFmtId="0" fontId="0" fillId="0" borderId="24" xfId="52" applyBorder="1">
      <alignment/>
      <protection/>
    </xf>
    <xf numFmtId="3" fontId="0" fillId="0" borderId="24" xfId="52" applyNumberFormat="1" applyBorder="1">
      <alignment/>
      <protection/>
    </xf>
    <xf numFmtId="164" fontId="0" fillId="0" borderId="24" xfId="52" applyNumberFormat="1" applyBorder="1">
      <alignment/>
      <protection/>
    </xf>
    <xf numFmtId="164" fontId="0" fillId="0" borderId="24" xfId="50" applyNumberFormat="1" applyFont="1" applyBorder="1" applyAlignment="1">
      <alignment/>
    </xf>
    <xf numFmtId="0" fontId="0" fillId="0" borderId="25" xfId="52" applyBorder="1">
      <alignment/>
      <protection/>
    </xf>
    <xf numFmtId="3" fontId="0" fillId="0" borderId="25" xfId="52" applyNumberFormat="1" applyBorder="1">
      <alignment/>
      <protection/>
    </xf>
    <xf numFmtId="164" fontId="0" fillId="0" borderId="25" xfId="52" applyNumberFormat="1" applyBorder="1">
      <alignment/>
      <protection/>
    </xf>
    <xf numFmtId="164" fontId="0" fillId="0" borderId="25" xfId="50" applyNumberFormat="1" applyFont="1" applyBorder="1" applyAlignment="1">
      <alignment/>
    </xf>
    <xf numFmtId="0" fontId="0" fillId="0" borderId="26" xfId="52" applyBorder="1">
      <alignment/>
      <protection/>
    </xf>
    <xf numFmtId="3" fontId="0" fillId="0" borderId="26" xfId="52" applyNumberFormat="1" applyBorder="1">
      <alignment/>
      <protection/>
    </xf>
    <xf numFmtId="164" fontId="0" fillId="0" borderId="26" xfId="52" applyNumberFormat="1" applyBorder="1">
      <alignment/>
      <protection/>
    </xf>
    <xf numFmtId="164" fontId="0" fillId="0" borderId="26" xfId="50" applyNumberFormat="1" applyFont="1" applyBorder="1" applyAlignment="1">
      <alignment/>
    </xf>
    <xf numFmtId="171" fontId="0" fillId="0" borderId="0" xfId="52" applyNumberFormat="1" applyBorder="1" quotePrefix="1">
      <alignment/>
      <protection/>
    </xf>
    <xf numFmtId="3" fontId="0" fillId="0" borderId="0" xfId="52" applyNumberFormat="1" applyBorder="1">
      <alignment/>
      <protection/>
    </xf>
    <xf numFmtId="164" fontId="0" fillId="0" borderId="0" xfId="50" applyNumberFormat="1" applyFont="1" applyBorder="1" applyAlignment="1">
      <alignment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27" xfId="52" applyBorder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Prozent 2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6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  <dxf>
      <font>
        <b/>
        <i val="0"/>
      </font>
      <fill>
        <patternFill>
          <bgColor indexed="53"/>
        </patternFill>
      </fill>
    </dxf>
    <dxf>
      <font>
        <b/>
        <i val="0"/>
      </font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Term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_Term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_Termin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k 7 auf Bahnsteig 8"/>
      <sheetName val="Punkteverteilung"/>
      <sheetName val="Gesamt_07.11.2008"/>
      <sheetName val="Tisch 1"/>
      <sheetName val="Tisch 2"/>
      <sheetName val="Tisch 3"/>
      <sheetName val="Gewinner-Tisch"/>
      <sheetName val="Ø-Tisch"/>
      <sheetName val="Verlierer-Tisch"/>
    </sheetNames>
    <sheetDataSet>
      <sheetData sheetId="3">
        <row r="7">
          <cell r="N7" t="str">
            <v>Hauke</v>
          </cell>
          <cell r="O7" t="str">
            <v>gewonnen</v>
          </cell>
          <cell r="P7" t="str">
            <v>verloren</v>
          </cell>
          <cell r="Q7" t="str">
            <v>Sievert</v>
          </cell>
          <cell r="R7" t="str">
            <v>gewonnen</v>
          </cell>
          <cell r="S7" t="str">
            <v>verloren</v>
          </cell>
          <cell r="T7" t="str">
            <v>Christoph</v>
          </cell>
          <cell r="U7" t="str">
            <v>gewonnen</v>
          </cell>
          <cell r="V7" t="str">
            <v>verloren</v>
          </cell>
        </row>
      </sheetData>
      <sheetData sheetId="4">
        <row r="7">
          <cell r="N7" t="str">
            <v>Ingo</v>
          </cell>
          <cell r="O7" t="str">
            <v>gewonnen</v>
          </cell>
          <cell r="P7" t="str">
            <v>verloren</v>
          </cell>
          <cell r="Q7" t="str">
            <v>Eike</v>
          </cell>
          <cell r="R7" t="str">
            <v>gewonnen</v>
          </cell>
          <cell r="S7" t="str">
            <v>verloren</v>
          </cell>
          <cell r="U7" t="str">
            <v>gewonnen</v>
          </cell>
          <cell r="V7" t="str">
            <v>verloren</v>
          </cell>
          <cell r="W7" t="str">
            <v>Aggi</v>
          </cell>
          <cell r="X7" t="str">
            <v>gewonnen</v>
          </cell>
          <cell r="Y7" t="str">
            <v>verloren</v>
          </cell>
        </row>
      </sheetData>
      <sheetData sheetId="5">
        <row r="7">
          <cell r="N7" t="str">
            <v>Paul</v>
          </cell>
          <cell r="O7" t="str">
            <v>gewonnen</v>
          </cell>
          <cell r="P7" t="str">
            <v>verloren</v>
          </cell>
          <cell r="R7" t="str">
            <v>gewonnen</v>
          </cell>
          <cell r="S7" t="str">
            <v>verloren</v>
          </cell>
          <cell r="T7" t="str">
            <v>Ole</v>
          </cell>
          <cell r="U7" t="str">
            <v>gewonnen</v>
          </cell>
          <cell r="V7" t="str">
            <v>verloren</v>
          </cell>
          <cell r="X7" t="str">
            <v>gewonnen</v>
          </cell>
          <cell r="Y7" t="str">
            <v>verloren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k 7 auf Bahnsteig 8"/>
      <sheetName val="Punkteverteilung"/>
      <sheetName val="Gesamt_27.09.2008"/>
      <sheetName val="Tisch 1"/>
      <sheetName val="Tisch 2"/>
      <sheetName val="Tisch 3"/>
      <sheetName val="Gewinner-Tisch"/>
      <sheetName val="Ø-Tisch"/>
      <sheetName val="Verlierer-Tisch"/>
    </sheetNames>
    <sheetDataSet>
      <sheetData sheetId="2">
        <row r="2">
          <cell r="W2" t="str">
            <v>Malte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k 7 auf Bahnsteig 8"/>
      <sheetName val="Punkteverteilung"/>
      <sheetName val="28.02.2010"/>
      <sheetName val="Tisch 1"/>
      <sheetName val="Tisch 2"/>
      <sheetName val="Tisch 3"/>
      <sheetName val="Gewinner-Tisch"/>
      <sheetName val="Ø-Tisch"/>
      <sheetName val="Verlierer-Tisch"/>
    </sheetNames>
    <sheetDataSet>
      <sheetData sheetId="2">
        <row r="1">
          <cell r="B1">
            <v>30</v>
          </cell>
          <cell r="E1">
            <v>30</v>
          </cell>
          <cell r="H1">
            <v>30</v>
          </cell>
          <cell r="K1">
            <v>18</v>
          </cell>
          <cell r="N1">
            <v>18</v>
          </cell>
          <cell r="Q1">
            <v>19</v>
          </cell>
          <cell r="T1">
            <v>20</v>
          </cell>
          <cell r="W1">
            <v>24</v>
          </cell>
          <cell r="Z1">
            <v>24</v>
          </cell>
          <cell r="AC1">
            <v>14</v>
          </cell>
          <cell r="AF1">
            <v>24</v>
          </cell>
        </row>
        <row r="2">
          <cell r="B2" t="str">
            <v>Sievert</v>
          </cell>
          <cell r="C2" t="str">
            <v>gewonnen</v>
          </cell>
          <cell r="D2" t="str">
            <v>verloren</v>
          </cell>
          <cell r="E2" t="str">
            <v>Jens</v>
          </cell>
          <cell r="F2" t="str">
            <v>gewonnen</v>
          </cell>
          <cell r="G2" t="str">
            <v>verloren</v>
          </cell>
          <cell r="H2" t="str">
            <v>Christoph</v>
          </cell>
          <cell r="I2" t="str">
            <v>gewonnen</v>
          </cell>
          <cell r="J2" t="str">
            <v>verloren</v>
          </cell>
          <cell r="K2" t="str">
            <v>Hauke</v>
          </cell>
          <cell r="L2" t="str">
            <v>gewonnen</v>
          </cell>
          <cell r="M2" t="str">
            <v>verloren</v>
          </cell>
          <cell r="N2" t="str">
            <v>Eike</v>
          </cell>
          <cell r="O2" t="str">
            <v>gewonnen</v>
          </cell>
          <cell r="P2" t="str">
            <v>verloren</v>
          </cell>
          <cell r="Q2" t="str">
            <v>Kobel</v>
          </cell>
          <cell r="R2" t="str">
            <v>gewonnen</v>
          </cell>
          <cell r="S2" t="str">
            <v>verloren</v>
          </cell>
          <cell r="T2" t="str">
            <v>Paul</v>
          </cell>
          <cell r="U2" t="str">
            <v>gewonnen</v>
          </cell>
          <cell r="V2" t="str">
            <v>verloren</v>
          </cell>
          <cell r="W2" t="str">
            <v>Ole</v>
          </cell>
          <cell r="X2" t="str">
            <v>gewonnen</v>
          </cell>
          <cell r="Y2" t="str">
            <v>verloren</v>
          </cell>
          <cell r="Z2" t="str">
            <v>Hauke K.</v>
          </cell>
          <cell r="AA2" t="str">
            <v>gewonnen</v>
          </cell>
          <cell r="AB2" t="str">
            <v>verloren</v>
          </cell>
          <cell r="AC2" t="str">
            <v>Malte</v>
          </cell>
          <cell r="AD2" t="str">
            <v>gewonnen</v>
          </cell>
          <cell r="AE2" t="str">
            <v>verloren</v>
          </cell>
          <cell r="AF2" t="str">
            <v>Klumpo</v>
          </cell>
          <cell r="AG2" t="str">
            <v>gewonnen</v>
          </cell>
          <cell r="AH2" t="str">
            <v>verloren</v>
          </cell>
        </row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44</v>
          </cell>
          <cell r="I3" t="str">
            <v>x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-80</v>
          </cell>
          <cell r="O3">
            <v>0</v>
          </cell>
          <cell r="P3" t="str">
            <v>x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46</v>
          </cell>
          <cell r="AG3" t="str">
            <v>x</v>
          </cell>
          <cell r="AH3">
            <v>0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188</v>
          </cell>
          <cell r="I4" t="str">
            <v>x</v>
          </cell>
          <cell r="J4">
            <v>0</v>
          </cell>
          <cell r="K4">
            <v>33</v>
          </cell>
          <cell r="L4" t="str">
            <v>x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33</v>
          </cell>
          <cell r="X4" t="str">
            <v>x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215</v>
          </cell>
          <cell r="I5" t="str">
            <v>x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88</v>
          </cell>
          <cell r="U5" t="str">
            <v>x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30</v>
          </cell>
          <cell r="AA5" t="str">
            <v>x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-72</v>
          </cell>
          <cell r="F6">
            <v>0</v>
          </cell>
          <cell r="G6" t="str">
            <v>x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-152</v>
          </cell>
          <cell r="O6">
            <v>0</v>
          </cell>
          <cell r="P6" t="str">
            <v>x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40</v>
          </cell>
          <cell r="AD6" t="str">
            <v>x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245</v>
          </cell>
          <cell r="I7" t="str">
            <v>x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33</v>
          </cell>
          <cell r="R7" t="str">
            <v>x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92</v>
          </cell>
          <cell r="AG7" t="str">
            <v>x</v>
          </cell>
          <cell r="AH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-54</v>
          </cell>
          <cell r="F8" t="str">
            <v>x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93</v>
          </cell>
          <cell r="L8" t="str">
            <v>x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201</v>
          </cell>
          <cell r="X8" t="str">
            <v>x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>
            <v>55</v>
          </cell>
          <cell r="C9" t="str">
            <v>x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111</v>
          </cell>
          <cell r="U9" t="str">
            <v>x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12</v>
          </cell>
          <cell r="AG9">
            <v>0</v>
          </cell>
          <cell r="AH9" t="str">
            <v>x</v>
          </cell>
        </row>
        <row r="10">
          <cell r="B10">
            <v>88</v>
          </cell>
          <cell r="C10" t="str">
            <v>x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105</v>
          </cell>
          <cell r="R10" t="str">
            <v>x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67</v>
          </cell>
          <cell r="AD10" t="str">
            <v>x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289</v>
          </cell>
          <cell r="I11" t="str">
            <v>x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141</v>
          </cell>
          <cell r="R11" t="str">
            <v>x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139</v>
          </cell>
          <cell r="AD11" t="str">
            <v>x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>
            <v>28</v>
          </cell>
          <cell r="C12">
            <v>0</v>
          </cell>
          <cell r="D12" t="str">
            <v>x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11</v>
          </cell>
          <cell r="U12">
            <v>0</v>
          </cell>
          <cell r="V12" t="str">
            <v>x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175</v>
          </cell>
          <cell r="AD12" t="str">
            <v>x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-126</v>
          </cell>
          <cell r="F13">
            <v>0</v>
          </cell>
          <cell r="G13" t="str">
            <v>x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44</v>
          </cell>
          <cell r="U13" t="str">
            <v>x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66</v>
          </cell>
          <cell r="AA13" t="str">
            <v>x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>
            <v>124</v>
          </cell>
          <cell r="C14" t="str">
            <v>x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196</v>
          </cell>
          <cell r="R14" t="str">
            <v>x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111</v>
          </cell>
          <cell r="AA14" t="str">
            <v>x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>
            <v>157</v>
          </cell>
          <cell r="C15" t="str">
            <v>x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246</v>
          </cell>
          <cell r="R15" t="str">
            <v>x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147</v>
          </cell>
          <cell r="AA15" t="str">
            <v>x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-90</v>
          </cell>
          <cell r="F16" t="str">
            <v>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141</v>
          </cell>
          <cell r="L16" t="str">
            <v>x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297</v>
          </cell>
          <cell r="X16" t="str">
            <v>x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-138</v>
          </cell>
          <cell r="F17">
            <v>0</v>
          </cell>
          <cell r="G17" t="str">
            <v>x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92</v>
          </cell>
          <cell r="U17" t="str">
            <v>x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87</v>
          </cell>
          <cell r="AA17">
            <v>0</v>
          </cell>
          <cell r="AB17" t="str">
            <v>x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316</v>
          </cell>
          <cell r="I18" t="str">
            <v>x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282</v>
          </cell>
          <cell r="R18" t="str">
            <v>x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103</v>
          </cell>
          <cell r="AD18">
            <v>0</v>
          </cell>
          <cell r="AE18" t="str">
            <v>x</v>
          </cell>
          <cell r="AF18">
            <v>0</v>
          </cell>
          <cell r="AG18">
            <v>0</v>
          </cell>
          <cell r="AH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-182</v>
          </cell>
          <cell r="F19">
            <v>0</v>
          </cell>
          <cell r="G19" t="str">
            <v>x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378</v>
          </cell>
          <cell r="R19" t="str">
            <v>x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147</v>
          </cell>
          <cell r="AA19" t="str">
            <v>x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B20">
            <v>205</v>
          </cell>
          <cell r="C20" t="str">
            <v>x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125</v>
          </cell>
          <cell r="U20" t="str">
            <v>x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48</v>
          </cell>
          <cell r="AG20" t="str">
            <v>x</v>
          </cell>
          <cell r="AH20">
            <v>0</v>
          </cell>
        </row>
        <row r="21">
          <cell r="B21">
            <v>253</v>
          </cell>
          <cell r="C21" t="str">
            <v>x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-107</v>
          </cell>
          <cell r="O21" t="str">
            <v>x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75</v>
          </cell>
          <cell r="AG21" t="str">
            <v>x</v>
          </cell>
          <cell r="AH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-152</v>
          </cell>
          <cell r="F22">
            <v>0</v>
          </cell>
          <cell r="G22" t="str">
            <v>x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474</v>
          </cell>
          <cell r="R22" t="str">
            <v>x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-15</v>
          </cell>
          <cell r="AG22">
            <v>0</v>
          </cell>
          <cell r="AH22" t="str">
            <v>x</v>
          </cell>
        </row>
        <row r="23">
          <cell r="B23">
            <v>283</v>
          </cell>
          <cell r="C23" t="str">
            <v>x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-287</v>
          </cell>
          <cell r="O23">
            <v>0</v>
          </cell>
          <cell r="P23" t="str">
            <v>x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333</v>
          </cell>
          <cell r="X23" t="str">
            <v>x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B24">
            <v>343</v>
          </cell>
          <cell r="C24" t="str">
            <v>x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-147</v>
          </cell>
          <cell r="L24">
            <v>0</v>
          </cell>
          <cell r="M24" t="str">
            <v>x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33</v>
          </cell>
          <cell r="AG24" t="str">
            <v>x</v>
          </cell>
          <cell r="AH24">
            <v>0</v>
          </cell>
        </row>
        <row r="25">
          <cell r="B25">
            <v>393</v>
          </cell>
          <cell r="C25" t="str">
            <v>x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29</v>
          </cell>
          <cell r="U25">
            <v>0</v>
          </cell>
          <cell r="V25" t="str">
            <v>x</v>
          </cell>
          <cell r="W25">
            <v>0</v>
          </cell>
          <cell r="X25">
            <v>0</v>
          </cell>
          <cell r="Y25">
            <v>0</v>
          </cell>
          <cell r="Z25">
            <v>-93</v>
          </cell>
          <cell r="AA25">
            <v>0</v>
          </cell>
          <cell r="AB25" t="str">
            <v>x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334</v>
          </cell>
          <cell r="I26" t="str">
            <v>x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-221</v>
          </cell>
          <cell r="O26" t="str">
            <v>x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405</v>
          </cell>
          <cell r="X26" t="str">
            <v>x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-218</v>
          </cell>
          <cell r="F27">
            <v>0</v>
          </cell>
          <cell r="G27" t="str">
            <v>x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137</v>
          </cell>
          <cell r="U27" t="str">
            <v>x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153</v>
          </cell>
          <cell r="AG27" t="str">
            <v>x</v>
          </cell>
          <cell r="AH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367</v>
          </cell>
          <cell r="I28" t="str">
            <v>x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195</v>
          </cell>
          <cell r="AA28" t="str">
            <v>x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>
            <v>416</v>
          </cell>
          <cell r="C29" t="str">
            <v>x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-255</v>
          </cell>
          <cell r="AG29">
            <v>0</v>
          </cell>
          <cell r="AH29" t="str">
            <v>x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-328</v>
          </cell>
          <cell r="F30">
            <v>0</v>
          </cell>
          <cell r="G30" t="str">
            <v>x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-327</v>
          </cell>
          <cell r="AG30">
            <v>0</v>
          </cell>
          <cell r="AH30" t="str">
            <v>x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323</v>
          </cell>
          <cell r="I31">
            <v>0</v>
          </cell>
          <cell r="J31" t="str">
            <v>x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352</v>
          </cell>
          <cell r="X31">
            <v>0</v>
          </cell>
          <cell r="Y31" t="str">
            <v>x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-308</v>
          </cell>
          <cell r="F32" t="str">
            <v>x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</row>
        <row r="39">
          <cell r="B39">
            <v>416</v>
          </cell>
          <cell r="C39">
            <v>10</v>
          </cell>
          <cell r="D39">
            <v>1</v>
          </cell>
          <cell r="E39">
            <v>-308</v>
          </cell>
          <cell r="F39">
            <v>3</v>
          </cell>
          <cell r="G39">
            <v>7</v>
          </cell>
          <cell r="H39">
            <v>323</v>
          </cell>
          <cell r="I39">
            <v>8</v>
          </cell>
          <cell r="J39">
            <v>1</v>
          </cell>
          <cell r="K39">
            <v>-147</v>
          </cell>
          <cell r="L39">
            <v>3</v>
          </cell>
          <cell r="M39">
            <v>1</v>
          </cell>
          <cell r="N39">
            <v>-221</v>
          </cell>
          <cell r="O39">
            <v>2</v>
          </cell>
          <cell r="P39">
            <v>3</v>
          </cell>
          <cell r="Q39">
            <v>474</v>
          </cell>
          <cell r="R39">
            <v>8</v>
          </cell>
          <cell r="S39">
            <v>0</v>
          </cell>
          <cell r="T39">
            <v>137</v>
          </cell>
          <cell r="U39">
            <v>6</v>
          </cell>
          <cell r="V39">
            <v>2</v>
          </cell>
          <cell r="W39">
            <v>352</v>
          </cell>
          <cell r="X39">
            <v>5</v>
          </cell>
          <cell r="Y39">
            <v>1</v>
          </cell>
          <cell r="Z39">
            <v>195</v>
          </cell>
          <cell r="AA39">
            <v>6</v>
          </cell>
          <cell r="AB39">
            <v>2</v>
          </cell>
          <cell r="AC39">
            <v>103</v>
          </cell>
          <cell r="AD39">
            <v>4</v>
          </cell>
          <cell r="AE39">
            <v>1</v>
          </cell>
          <cell r="AF39">
            <v>-327</v>
          </cell>
          <cell r="AG39">
            <v>6</v>
          </cell>
          <cell r="AH39">
            <v>4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9">
          <cell r="B79">
            <v>416</v>
          </cell>
          <cell r="C79">
            <v>10</v>
          </cell>
          <cell r="D79">
            <v>1</v>
          </cell>
          <cell r="E79">
            <v>-308</v>
          </cell>
          <cell r="F79">
            <v>3</v>
          </cell>
          <cell r="G79">
            <v>7</v>
          </cell>
          <cell r="H79">
            <v>323</v>
          </cell>
          <cell r="I79">
            <v>8</v>
          </cell>
          <cell r="J79">
            <v>1</v>
          </cell>
          <cell r="K79">
            <v>-147</v>
          </cell>
          <cell r="L79">
            <v>3</v>
          </cell>
          <cell r="M79">
            <v>1</v>
          </cell>
          <cell r="N79">
            <v>-221</v>
          </cell>
          <cell r="O79">
            <v>2</v>
          </cell>
          <cell r="P79">
            <v>3</v>
          </cell>
          <cell r="Q79">
            <v>474</v>
          </cell>
          <cell r="R79">
            <v>8</v>
          </cell>
          <cell r="S79">
            <v>0</v>
          </cell>
          <cell r="T79">
            <v>137</v>
          </cell>
          <cell r="U79">
            <v>6</v>
          </cell>
          <cell r="V79">
            <v>2</v>
          </cell>
          <cell r="W79">
            <v>352</v>
          </cell>
          <cell r="X79">
            <v>5</v>
          </cell>
          <cell r="Y79">
            <v>1</v>
          </cell>
          <cell r="Z79">
            <v>195</v>
          </cell>
          <cell r="AA79">
            <v>6</v>
          </cell>
          <cell r="AB79">
            <v>2</v>
          </cell>
          <cell r="AC79">
            <v>103</v>
          </cell>
          <cell r="AD79">
            <v>4</v>
          </cell>
          <cell r="AE79">
            <v>1</v>
          </cell>
          <cell r="AF79">
            <v>-327</v>
          </cell>
          <cell r="AG79">
            <v>6</v>
          </cell>
          <cell r="AH7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C2" sqref="C2:M2"/>
    </sheetView>
  </sheetViews>
  <sheetFormatPr defaultColWidth="11.421875" defaultRowHeight="12.75" outlineLevelRow="1"/>
  <cols>
    <col min="1" max="1" width="0.9921875" style="76" customWidth="1"/>
    <col min="2" max="2" width="5.28125" style="76" bestFit="1" customWidth="1"/>
    <col min="3" max="3" width="8.8515625" style="76" bestFit="1" customWidth="1"/>
    <col min="4" max="4" width="7.28125" style="76" bestFit="1" customWidth="1"/>
    <col min="5" max="5" width="13.7109375" style="76" bestFit="1" customWidth="1"/>
    <col min="6" max="6" width="8.140625" style="76" customWidth="1"/>
    <col min="7" max="7" width="10.57421875" style="76" bestFit="1" customWidth="1"/>
    <col min="8" max="8" width="8.57421875" style="76" bestFit="1" customWidth="1"/>
    <col min="9" max="9" width="10.140625" style="76" bestFit="1" customWidth="1"/>
    <col min="10" max="10" width="12.57421875" style="76" bestFit="1" customWidth="1"/>
    <col min="11" max="11" width="10.57421875" style="76" bestFit="1" customWidth="1"/>
    <col min="12" max="12" width="11.421875" style="76" customWidth="1"/>
    <col min="13" max="13" width="6.28125" style="76" bestFit="1" customWidth="1"/>
    <col min="14" max="14" width="0.9921875" style="76" customWidth="1"/>
    <col min="15" max="16384" width="11.421875" style="76" customWidth="1"/>
  </cols>
  <sheetData>
    <row r="1" spans="1:14" ht="5.2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</row>
    <row r="2" spans="1:14" ht="15">
      <c r="A2" s="77"/>
      <c r="B2" s="78"/>
      <c r="C2" s="79">
        <v>2008</v>
      </c>
      <c r="D2" s="80"/>
      <c r="E2" s="80"/>
      <c r="F2" s="80"/>
      <c r="G2" s="80"/>
      <c r="H2" s="80"/>
      <c r="I2" s="80"/>
      <c r="J2" s="80"/>
      <c r="K2" s="80"/>
      <c r="L2" s="80"/>
      <c r="M2" s="81"/>
      <c r="N2" s="82"/>
    </row>
    <row r="3" spans="1:14" ht="38.25">
      <c r="A3" s="77"/>
      <c r="B3" s="78"/>
      <c r="C3" s="83" t="s">
        <v>58</v>
      </c>
      <c r="D3" s="83" t="s">
        <v>39</v>
      </c>
      <c r="E3" s="83" t="s">
        <v>9</v>
      </c>
      <c r="F3" s="84" t="s">
        <v>59</v>
      </c>
      <c r="G3" s="83" t="s">
        <v>7</v>
      </c>
      <c r="H3" s="83" t="s">
        <v>8</v>
      </c>
      <c r="I3" s="83" t="s">
        <v>60</v>
      </c>
      <c r="J3" s="83" t="s">
        <v>61</v>
      </c>
      <c r="K3" s="83" t="s">
        <v>62</v>
      </c>
      <c r="L3" s="84" t="s">
        <v>63</v>
      </c>
      <c r="M3" s="83" t="s">
        <v>23</v>
      </c>
      <c r="N3" s="82"/>
    </row>
    <row r="4" spans="1:14" ht="15">
      <c r="A4" s="77"/>
      <c r="B4" s="85">
        <v>1</v>
      </c>
      <c r="C4" s="86" t="s">
        <v>48</v>
      </c>
      <c r="D4" s="87">
        <v>1673</v>
      </c>
      <c r="E4" s="87">
        <v>125</v>
      </c>
      <c r="F4" s="87">
        <v>33</v>
      </c>
      <c r="G4" s="87">
        <v>27</v>
      </c>
      <c r="H4" s="87">
        <v>6</v>
      </c>
      <c r="I4" s="88">
        <v>0.264</v>
      </c>
      <c r="J4" s="89">
        <v>0.8181818181818182</v>
      </c>
      <c r="K4" s="89">
        <v>0.18181818181818182</v>
      </c>
      <c r="L4" s="87">
        <v>1674</v>
      </c>
      <c r="M4" s="87">
        <v>-1</v>
      </c>
      <c r="N4" s="82"/>
    </row>
    <row r="5" spans="1:14" ht="15">
      <c r="A5" s="77"/>
      <c r="B5" s="85">
        <v>2</v>
      </c>
      <c r="C5" s="90" t="s">
        <v>47</v>
      </c>
      <c r="D5" s="91">
        <v>966</v>
      </c>
      <c r="E5" s="91">
        <v>121</v>
      </c>
      <c r="F5" s="91">
        <v>42</v>
      </c>
      <c r="G5" s="91">
        <v>28</v>
      </c>
      <c r="H5" s="91">
        <v>14</v>
      </c>
      <c r="I5" s="92">
        <v>0.34710743801652894</v>
      </c>
      <c r="J5" s="93">
        <v>0.6666666666666666</v>
      </c>
      <c r="K5" s="93">
        <v>0.3333333333333333</v>
      </c>
      <c r="L5" s="91">
        <v>968</v>
      </c>
      <c r="M5" s="91">
        <v>-2</v>
      </c>
      <c r="N5" s="82"/>
    </row>
    <row r="6" spans="1:14" ht="15">
      <c r="A6" s="77"/>
      <c r="B6" s="85">
        <v>3</v>
      </c>
      <c r="C6" s="90" t="s">
        <v>64</v>
      </c>
      <c r="D6" s="91">
        <v>181</v>
      </c>
      <c r="E6" s="91">
        <v>83</v>
      </c>
      <c r="F6" s="91">
        <v>32</v>
      </c>
      <c r="G6" s="91">
        <v>22</v>
      </c>
      <c r="H6" s="91">
        <v>10</v>
      </c>
      <c r="I6" s="92">
        <v>0.3855421686746988</v>
      </c>
      <c r="J6" s="93">
        <v>0.6875</v>
      </c>
      <c r="K6" s="93">
        <v>0.3125</v>
      </c>
      <c r="L6" s="91">
        <v>189</v>
      </c>
      <c r="M6" s="91">
        <v>-8</v>
      </c>
      <c r="N6" s="82"/>
    </row>
    <row r="7" spans="1:14" ht="15">
      <c r="A7" s="77"/>
      <c r="B7" s="85">
        <v>4</v>
      </c>
      <c r="C7" s="90" t="s">
        <v>54</v>
      </c>
      <c r="D7" s="91">
        <v>148</v>
      </c>
      <c r="E7" s="91">
        <v>51</v>
      </c>
      <c r="F7" s="91">
        <v>12</v>
      </c>
      <c r="G7" s="91">
        <v>11</v>
      </c>
      <c r="H7" s="91">
        <v>1</v>
      </c>
      <c r="I7" s="92">
        <v>0.23529411764705882</v>
      </c>
      <c r="J7" s="93">
        <v>0.9166666666666666</v>
      </c>
      <c r="K7" s="93">
        <v>0.08333333333333333</v>
      </c>
      <c r="L7" s="91">
        <v>161</v>
      </c>
      <c r="M7" s="91">
        <v>-13</v>
      </c>
      <c r="N7" s="82"/>
    </row>
    <row r="8" spans="1:14" ht="15">
      <c r="A8" s="77"/>
      <c r="B8" s="85">
        <v>5</v>
      </c>
      <c r="C8" s="90" t="s">
        <v>51</v>
      </c>
      <c r="D8" s="91">
        <v>64</v>
      </c>
      <c r="E8" s="91">
        <v>130</v>
      </c>
      <c r="F8" s="91">
        <v>40</v>
      </c>
      <c r="G8" s="91">
        <v>27</v>
      </c>
      <c r="H8" s="91">
        <v>13</v>
      </c>
      <c r="I8" s="92">
        <v>0.3076923076923077</v>
      </c>
      <c r="J8" s="93">
        <v>0.675</v>
      </c>
      <c r="K8" s="93">
        <v>0.325</v>
      </c>
      <c r="L8" s="91">
        <v>64</v>
      </c>
      <c r="M8" s="91">
        <v>0</v>
      </c>
      <c r="N8" s="82"/>
    </row>
    <row r="9" spans="1:14" ht="15">
      <c r="A9" s="77"/>
      <c r="B9" s="85">
        <v>6</v>
      </c>
      <c r="C9" s="90" t="s">
        <v>50</v>
      </c>
      <c r="D9" s="91">
        <v>9</v>
      </c>
      <c r="E9" s="91">
        <v>79</v>
      </c>
      <c r="F9" s="91">
        <v>25</v>
      </c>
      <c r="G9" s="91">
        <v>15</v>
      </c>
      <c r="H9" s="91">
        <v>10</v>
      </c>
      <c r="I9" s="92">
        <v>0.31645569620253167</v>
      </c>
      <c r="J9" s="93">
        <v>0.6</v>
      </c>
      <c r="K9" s="93">
        <v>0.4</v>
      </c>
      <c r="L9" s="91">
        <v>18</v>
      </c>
      <c r="M9" s="91">
        <v>-9</v>
      </c>
      <c r="N9" s="82"/>
    </row>
    <row r="10" spans="1:14" ht="15">
      <c r="A10" s="77"/>
      <c r="B10" s="85">
        <v>7</v>
      </c>
      <c r="C10" s="90" t="s">
        <v>44</v>
      </c>
      <c r="D10" s="91">
        <v>-22</v>
      </c>
      <c r="E10" s="91">
        <v>0</v>
      </c>
      <c r="F10" s="91">
        <v>0</v>
      </c>
      <c r="G10" s="91">
        <v>0</v>
      </c>
      <c r="H10" s="91">
        <v>0</v>
      </c>
      <c r="I10" s="92">
        <v>0</v>
      </c>
      <c r="J10" s="93">
        <v>0</v>
      </c>
      <c r="K10" s="93">
        <v>0</v>
      </c>
      <c r="L10" s="91">
        <v>0</v>
      </c>
      <c r="M10" s="91">
        <v>-22</v>
      </c>
      <c r="N10" s="82"/>
    </row>
    <row r="11" spans="1:14" ht="15">
      <c r="A11" s="77"/>
      <c r="B11" s="85">
        <v>7</v>
      </c>
      <c r="C11" s="90" t="s">
        <v>45</v>
      </c>
      <c r="D11" s="91">
        <v>-22</v>
      </c>
      <c r="E11" s="91">
        <v>0</v>
      </c>
      <c r="F11" s="91">
        <v>0</v>
      </c>
      <c r="G11" s="91">
        <v>0</v>
      </c>
      <c r="H11" s="91">
        <v>0</v>
      </c>
      <c r="I11" s="92">
        <v>0</v>
      </c>
      <c r="J11" s="93">
        <v>0</v>
      </c>
      <c r="K11" s="93">
        <v>0</v>
      </c>
      <c r="L11" s="91">
        <v>0</v>
      </c>
      <c r="M11" s="91">
        <v>-22</v>
      </c>
      <c r="N11" s="82"/>
    </row>
    <row r="12" spans="1:14" ht="15">
      <c r="A12" s="77"/>
      <c r="B12" s="85">
        <v>9</v>
      </c>
      <c r="C12" s="90" t="s">
        <v>65</v>
      </c>
      <c r="D12" s="91">
        <v>-208</v>
      </c>
      <c r="E12" s="91">
        <v>120</v>
      </c>
      <c r="F12" s="91">
        <v>42</v>
      </c>
      <c r="G12" s="91">
        <v>28</v>
      </c>
      <c r="H12" s="91">
        <v>14</v>
      </c>
      <c r="I12" s="92">
        <v>0.35</v>
      </c>
      <c r="J12" s="93">
        <v>0.6666666666666666</v>
      </c>
      <c r="K12" s="93">
        <v>0.3333333333333333</v>
      </c>
      <c r="L12" s="91">
        <v>-206</v>
      </c>
      <c r="M12" s="91">
        <v>-2</v>
      </c>
      <c r="N12" s="82"/>
    </row>
    <row r="13" spans="1:14" ht="15">
      <c r="A13" s="77"/>
      <c r="B13" s="85">
        <v>10</v>
      </c>
      <c r="C13" s="90" t="s">
        <v>49</v>
      </c>
      <c r="D13" s="91">
        <v>-570</v>
      </c>
      <c r="E13" s="91">
        <v>114</v>
      </c>
      <c r="F13" s="91">
        <v>37</v>
      </c>
      <c r="G13" s="91">
        <v>22</v>
      </c>
      <c r="H13" s="91">
        <v>15</v>
      </c>
      <c r="I13" s="92">
        <v>0.32456140350877194</v>
      </c>
      <c r="J13" s="93">
        <v>0.5945945945945946</v>
      </c>
      <c r="K13" s="93">
        <v>0.40540540540540543</v>
      </c>
      <c r="L13" s="91">
        <v>-567</v>
      </c>
      <c r="M13" s="91">
        <v>-3</v>
      </c>
      <c r="N13" s="82"/>
    </row>
    <row r="14" spans="1:14" ht="15">
      <c r="A14" s="77"/>
      <c r="B14" s="85">
        <v>11</v>
      </c>
      <c r="C14" s="90" t="s">
        <v>66</v>
      </c>
      <c r="D14" s="91">
        <v>-663</v>
      </c>
      <c r="E14" s="91">
        <v>108</v>
      </c>
      <c r="F14" s="91">
        <v>37</v>
      </c>
      <c r="G14" s="91">
        <v>23</v>
      </c>
      <c r="H14" s="91">
        <v>14</v>
      </c>
      <c r="I14" s="92">
        <v>0.3425925925925926</v>
      </c>
      <c r="J14" s="93">
        <v>0.6216216216216216</v>
      </c>
      <c r="K14" s="93">
        <v>0.3783783783783784</v>
      </c>
      <c r="L14" s="91">
        <v>-659</v>
      </c>
      <c r="M14" s="91">
        <v>-4</v>
      </c>
      <c r="N14" s="82"/>
    </row>
    <row r="15" spans="1:14" ht="15">
      <c r="A15" s="77"/>
      <c r="B15" s="85">
        <v>12</v>
      </c>
      <c r="C15" s="90" t="s">
        <v>53</v>
      </c>
      <c r="D15" s="91">
        <v>-678</v>
      </c>
      <c r="E15" s="91">
        <v>117</v>
      </c>
      <c r="F15" s="91">
        <v>38</v>
      </c>
      <c r="G15" s="91">
        <v>25</v>
      </c>
      <c r="H15" s="91">
        <v>13</v>
      </c>
      <c r="I15" s="92">
        <v>0.3247863247863248</v>
      </c>
      <c r="J15" s="93">
        <v>0.6578947368421053</v>
      </c>
      <c r="K15" s="93">
        <v>0.34210526315789475</v>
      </c>
      <c r="L15" s="91">
        <v>-676</v>
      </c>
      <c r="M15" s="91">
        <v>-2</v>
      </c>
      <c r="N15" s="82"/>
    </row>
    <row r="16" spans="1:14" ht="15">
      <c r="A16" s="77"/>
      <c r="B16" s="85">
        <v>13</v>
      </c>
      <c r="C16" s="94" t="s">
        <v>52</v>
      </c>
      <c r="D16" s="95">
        <v>-773</v>
      </c>
      <c r="E16" s="95">
        <v>115</v>
      </c>
      <c r="F16" s="95">
        <v>47</v>
      </c>
      <c r="G16" s="95">
        <v>29</v>
      </c>
      <c r="H16" s="95">
        <v>18</v>
      </c>
      <c r="I16" s="96">
        <v>0.40869565217391307</v>
      </c>
      <c r="J16" s="97">
        <v>0.6170212765957447</v>
      </c>
      <c r="K16" s="97">
        <v>0.3829787234042553</v>
      </c>
      <c r="L16" s="95">
        <v>-770</v>
      </c>
      <c r="M16" s="95">
        <v>-3</v>
      </c>
      <c r="N16" s="82"/>
    </row>
    <row r="17" spans="1:14" ht="12.75" hidden="1" outlineLevel="1">
      <c r="A17" s="77"/>
      <c r="B17" s="98"/>
      <c r="C17" s="78" t="s">
        <v>40</v>
      </c>
      <c r="D17" s="99">
        <f aca="true" t="shared" si="0" ref="D17:M17">MAX(D4:D16)</f>
        <v>1673</v>
      </c>
      <c r="E17" s="99">
        <f t="shared" si="0"/>
        <v>130</v>
      </c>
      <c r="F17" s="99">
        <f t="shared" si="0"/>
        <v>47</v>
      </c>
      <c r="G17" s="99">
        <f t="shared" si="0"/>
        <v>29</v>
      </c>
      <c r="H17" s="99">
        <f t="shared" si="0"/>
        <v>18</v>
      </c>
      <c r="I17" s="100">
        <f t="shared" si="0"/>
        <v>0.40869565217391307</v>
      </c>
      <c r="J17" s="100">
        <f t="shared" si="0"/>
        <v>0.9166666666666666</v>
      </c>
      <c r="K17" s="100">
        <f t="shared" si="0"/>
        <v>0.40540540540540543</v>
      </c>
      <c r="L17" s="99">
        <f t="shared" si="0"/>
        <v>1674</v>
      </c>
      <c r="M17" s="99">
        <f t="shared" si="0"/>
        <v>0</v>
      </c>
      <c r="N17" s="82"/>
    </row>
    <row r="18" spans="1:14" ht="12.75" hidden="1" outlineLevel="1">
      <c r="A18" s="77"/>
      <c r="B18" s="78"/>
      <c r="C18" s="78" t="s">
        <v>41</v>
      </c>
      <c r="D18" s="99">
        <f aca="true" t="shared" si="1" ref="D18:M18">MIN(D4:D16)</f>
        <v>-773</v>
      </c>
      <c r="E18" s="99">
        <f t="shared" si="1"/>
        <v>0</v>
      </c>
      <c r="F18" s="99">
        <f t="shared" si="1"/>
        <v>0</v>
      </c>
      <c r="G18" s="99">
        <f t="shared" si="1"/>
        <v>0</v>
      </c>
      <c r="H18" s="99">
        <f t="shared" si="1"/>
        <v>0</v>
      </c>
      <c r="I18" s="100">
        <f t="shared" si="1"/>
        <v>0</v>
      </c>
      <c r="J18" s="100">
        <f t="shared" si="1"/>
        <v>0</v>
      </c>
      <c r="K18" s="100">
        <f t="shared" si="1"/>
        <v>0</v>
      </c>
      <c r="L18" s="99">
        <f t="shared" si="1"/>
        <v>-770</v>
      </c>
      <c r="M18" s="99">
        <f t="shared" si="1"/>
        <v>-22</v>
      </c>
      <c r="N18" s="82"/>
    </row>
    <row r="19" spans="1:14" ht="13.5" collapsed="1" thickBot="1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</row>
    <row r="20" spans="1:14" ht="5.25" customHeight="1" thickBo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5.2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</row>
    <row r="22" spans="1:14" ht="15">
      <c r="A22" s="77"/>
      <c r="B22" s="78"/>
      <c r="C22" s="79">
        <v>2009</v>
      </c>
      <c r="D22" s="80"/>
      <c r="E22" s="80"/>
      <c r="F22" s="80"/>
      <c r="G22" s="80"/>
      <c r="H22" s="80"/>
      <c r="I22" s="80"/>
      <c r="J22" s="80"/>
      <c r="K22" s="80"/>
      <c r="L22" s="80"/>
      <c r="M22" s="81"/>
      <c r="N22" s="82"/>
    </row>
    <row r="23" spans="1:14" ht="38.25">
      <c r="A23" s="77"/>
      <c r="B23" s="78"/>
      <c r="C23" s="83" t="s">
        <v>58</v>
      </c>
      <c r="D23" s="83" t="s">
        <v>39</v>
      </c>
      <c r="E23" s="83" t="s">
        <v>9</v>
      </c>
      <c r="F23" s="84" t="s">
        <v>59</v>
      </c>
      <c r="G23" s="83" t="s">
        <v>7</v>
      </c>
      <c r="H23" s="83" t="s">
        <v>8</v>
      </c>
      <c r="I23" s="83" t="s">
        <v>60</v>
      </c>
      <c r="J23" s="83" t="s">
        <v>61</v>
      </c>
      <c r="K23" s="83" t="s">
        <v>62</v>
      </c>
      <c r="L23" s="84" t="s">
        <v>63</v>
      </c>
      <c r="M23" s="83" t="s">
        <v>23</v>
      </c>
      <c r="N23" s="82"/>
    </row>
    <row r="24" spans="1:14" ht="15">
      <c r="A24" s="77"/>
      <c r="B24" s="85">
        <v>1</v>
      </c>
      <c r="C24" s="86" t="s">
        <v>52</v>
      </c>
      <c r="D24" s="87">
        <v>1682</v>
      </c>
      <c r="E24" s="87">
        <v>107</v>
      </c>
      <c r="F24" s="87">
        <v>42</v>
      </c>
      <c r="G24" s="87">
        <v>36</v>
      </c>
      <c r="H24" s="87">
        <v>6</v>
      </c>
      <c r="I24" s="88">
        <v>0.3925233644859813</v>
      </c>
      <c r="J24" s="89">
        <v>0.8571428571428571</v>
      </c>
      <c r="K24" s="89">
        <v>0.14285714285714285</v>
      </c>
      <c r="L24" s="87">
        <v>1931</v>
      </c>
      <c r="M24" s="87">
        <v>-249</v>
      </c>
      <c r="N24" s="82"/>
    </row>
    <row r="25" spans="1:14" ht="15">
      <c r="A25" s="77"/>
      <c r="B25" s="85">
        <v>2</v>
      </c>
      <c r="C25" s="90" t="s">
        <v>64</v>
      </c>
      <c r="D25" s="91">
        <v>1579</v>
      </c>
      <c r="E25" s="91">
        <v>134</v>
      </c>
      <c r="F25" s="91">
        <v>56</v>
      </c>
      <c r="G25" s="91">
        <v>39</v>
      </c>
      <c r="H25" s="91">
        <v>17</v>
      </c>
      <c r="I25" s="92">
        <v>0.417910447761194</v>
      </c>
      <c r="J25" s="93">
        <v>0.6964285714285714</v>
      </c>
      <c r="K25" s="93">
        <v>0.30357142857142855</v>
      </c>
      <c r="L25" s="91">
        <v>1630</v>
      </c>
      <c r="M25" s="91">
        <v>-51</v>
      </c>
      <c r="N25" s="82"/>
    </row>
    <row r="26" spans="1:14" ht="15">
      <c r="A26" s="77"/>
      <c r="B26" s="85">
        <v>3</v>
      </c>
      <c r="C26" s="90" t="s">
        <v>50</v>
      </c>
      <c r="D26" s="91">
        <v>1374</v>
      </c>
      <c r="E26" s="91">
        <v>103</v>
      </c>
      <c r="F26" s="91">
        <v>39</v>
      </c>
      <c r="G26" s="91">
        <v>32</v>
      </c>
      <c r="H26" s="91">
        <v>7</v>
      </c>
      <c r="I26" s="92">
        <v>0.3786407766990291</v>
      </c>
      <c r="J26" s="93">
        <v>0.8205128205128205</v>
      </c>
      <c r="K26" s="93">
        <v>0.1794871794871795</v>
      </c>
      <c r="L26" s="91">
        <v>1652</v>
      </c>
      <c r="M26" s="91">
        <v>-278</v>
      </c>
      <c r="N26" s="82"/>
    </row>
    <row r="27" spans="1:14" ht="15">
      <c r="A27" s="77"/>
      <c r="B27" s="85">
        <v>4</v>
      </c>
      <c r="C27" s="90" t="s">
        <v>65</v>
      </c>
      <c r="D27" s="91">
        <v>1024</v>
      </c>
      <c r="E27" s="91">
        <v>115</v>
      </c>
      <c r="F27" s="91">
        <v>34</v>
      </c>
      <c r="G27" s="91">
        <v>26</v>
      </c>
      <c r="H27" s="91">
        <v>8</v>
      </c>
      <c r="I27" s="92">
        <v>0.2956521739130435</v>
      </c>
      <c r="J27" s="93">
        <v>0.7647058823529411</v>
      </c>
      <c r="K27" s="93">
        <v>0.23529411764705882</v>
      </c>
      <c r="L27" s="91">
        <v>1214</v>
      </c>
      <c r="M27" s="91">
        <v>-190</v>
      </c>
      <c r="N27" s="82"/>
    </row>
    <row r="28" spans="1:14" ht="15">
      <c r="A28" s="77"/>
      <c r="B28" s="85">
        <v>5</v>
      </c>
      <c r="C28" s="90" t="s">
        <v>53</v>
      </c>
      <c r="D28" s="91">
        <v>851</v>
      </c>
      <c r="E28" s="91">
        <v>127</v>
      </c>
      <c r="F28" s="91">
        <v>41</v>
      </c>
      <c r="G28" s="91">
        <v>31</v>
      </c>
      <c r="H28" s="91">
        <v>10</v>
      </c>
      <c r="I28" s="92">
        <v>0.3228346456692913</v>
      </c>
      <c r="J28" s="93">
        <v>0.7560975609756098</v>
      </c>
      <c r="K28" s="93">
        <v>0.24390243902439024</v>
      </c>
      <c r="L28" s="91">
        <v>953</v>
      </c>
      <c r="M28" s="91">
        <v>-102</v>
      </c>
      <c r="N28" s="82"/>
    </row>
    <row r="29" spans="1:14" ht="15">
      <c r="A29" s="77"/>
      <c r="B29" s="85">
        <v>6</v>
      </c>
      <c r="C29" s="90" t="s">
        <v>48</v>
      </c>
      <c r="D29" s="91">
        <v>469</v>
      </c>
      <c r="E29" s="91">
        <v>105</v>
      </c>
      <c r="F29" s="91">
        <v>24</v>
      </c>
      <c r="G29" s="91">
        <v>19</v>
      </c>
      <c r="H29" s="91">
        <v>5</v>
      </c>
      <c r="I29" s="92">
        <v>0.22857142857142856</v>
      </c>
      <c r="J29" s="93">
        <v>0.7916666666666666</v>
      </c>
      <c r="K29" s="93">
        <v>0.20833333333333334</v>
      </c>
      <c r="L29" s="91">
        <v>732</v>
      </c>
      <c r="M29" s="91">
        <v>-263</v>
      </c>
      <c r="N29" s="82"/>
    </row>
    <row r="30" spans="1:14" ht="15">
      <c r="A30" s="77"/>
      <c r="B30" s="85">
        <v>7</v>
      </c>
      <c r="C30" s="90" t="s">
        <v>66</v>
      </c>
      <c r="D30" s="91">
        <v>169</v>
      </c>
      <c r="E30" s="91">
        <v>141</v>
      </c>
      <c r="F30" s="91">
        <v>49</v>
      </c>
      <c r="G30" s="91">
        <v>32</v>
      </c>
      <c r="H30" s="91">
        <v>17</v>
      </c>
      <c r="I30" s="92">
        <v>0.3475177304964539</v>
      </c>
      <c r="J30" s="93">
        <v>0.6530612244897959</v>
      </c>
      <c r="K30" s="93">
        <v>0.3469387755102041</v>
      </c>
      <c r="L30" s="91">
        <v>169</v>
      </c>
      <c r="M30" s="91">
        <v>0</v>
      </c>
      <c r="N30" s="82"/>
    </row>
    <row r="31" spans="1:14" ht="15">
      <c r="A31" s="77"/>
      <c r="B31" s="85">
        <v>8</v>
      </c>
      <c r="C31" s="90" t="s">
        <v>47</v>
      </c>
      <c r="D31" s="91">
        <v>109</v>
      </c>
      <c r="E31" s="91">
        <v>118</v>
      </c>
      <c r="F31" s="91">
        <v>34</v>
      </c>
      <c r="G31" s="91">
        <v>23</v>
      </c>
      <c r="H31" s="91">
        <v>11</v>
      </c>
      <c r="I31" s="92">
        <v>0.288135593220339</v>
      </c>
      <c r="J31" s="93">
        <v>0.6764705882352942</v>
      </c>
      <c r="K31" s="93">
        <v>0.3235294117647059</v>
      </c>
      <c r="L31" s="91">
        <v>277</v>
      </c>
      <c r="M31" s="91">
        <v>-168</v>
      </c>
      <c r="N31" s="82"/>
    </row>
    <row r="32" spans="1:14" ht="15">
      <c r="A32" s="77"/>
      <c r="B32" s="85">
        <v>9</v>
      </c>
      <c r="C32" s="90" t="s">
        <v>51</v>
      </c>
      <c r="D32" s="91">
        <v>-28</v>
      </c>
      <c r="E32" s="91">
        <v>67</v>
      </c>
      <c r="F32" s="91">
        <v>22</v>
      </c>
      <c r="G32" s="91">
        <v>17</v>
      </c>
      <c r="H32" s="91">
        <v>5</v>
      </c>
      <c r="I32" s="92">
        <v>0.3283582089552239</v>
      </c>
      <c r="J32" s="93">
        <v>0.7727272727272727</v>
      </c>
      <c r="K32" s="93">
        <v>0.22727272727272727</v>
      </c>
      <c r="L32" s="91">
        <v>513</v>
      </c>
      <c r="M32" s="91">
        <v>-541</v>
      </c>
      <c r="N32" s="82"/>
    </row>
    <row r="33" spans="1:14" ht="15">
      <c r="A33" s="77"/>
      <c r="B33" s="85">
        <v>10</v>
      </c>
      <c r="C33" s="90" t="s">
        <v>54</v>
      </c>
      <c r="D33" s="91">
        <v>-147</v>
      </c>
      <c r="E33" s="91">
        <v>67</v>
      </c>
      <c r="F33" s="91">
        <v>15</v>
      </c>
      <c r="G33" s="91">
        <v>12</v>
      </c>
      <c r="H33" s="91">
        <v>3</v>
      </c>
      <c r="I33" s="92">
        <v>0.22388059701492538</v>
      </c>
      <c r="J33" s="93">
        <v>0.8</v>
      </c>
      <c r="K33" s="93">
        <v>0.2</v>
      </c>
      <c r="L33" s="91">
        <v>394</v>
      </c>
      <c r="M33" s="91">
        <v>-541</v>
      </c>
      <c r="N33" s="82"/>
    </row>
    <row r="34" spans="1:14" ht="15">
      <c r="A34" s="77"/>
      <c r="B34" s="85">
        <v>11</v>
      </c>
      <c r="C34" s="90" t="s">
        <v>44</v>
      </c>
      <c r="D34" s="91">
        <v>-477</v>
      </c>
      <c r="E34" s="91">
        <v>61</v>
      </c>
      <c r="F34" s="91">
        <v>18</v>
      </c>
      <c r="G34" s="91">
        <v>12</v>
      </c>
      <c r="H34" s="91">
        <v>6</v>
      </c>
      <c r="I34" s="92">
        <v>0.29508196721311475</v>
      </c>
      <c r="J34" s="93">
        <v>0.6666666666666666</v>
      </c>
      <c r="K34" s="93">
        <v>0.3333333333333333</v>
      </c>
      <c r="L34" s="91">
        <v>108</v>
      </c>
      <c r="M34" s="91">
        <v>-585</v>
      </c>
      <c r="N34" s="82"/>
    </row>
    <row r="35" spans="1:14" ht="15">
      <c r="A35" s="77"/>
      <c r="B35" s="85">
        <v>12</v>
      </c>
      <c r="C35" s="90" t="s">
        <v>49</v>
      </c>
      <c r="D35" s="91">
        <v>-792</v>
      </c>
      <c r="E35" s="91">
        <v>72</v>
      </c>
      <c r="F35" s="91">
        <v>18</v>
      </c>
      <c r="G35" s="91">
        <v>11</v>
      </c>
      <c r="H35" s="91">
        <v>7</v>
      </c>
      <c r="I35" s="92">
        <v>0.25</v>
      </c>
      <c r="J35" s="93">
        <v>0.6111111111111112</v>
      </c>
      <c r="K35" s="93">
        <v>0.3888888888888889</v>
      </c>
      <c r="L35" s="91">
        <v>-287</v>
      </c>
      <c r="M35" s="91">
        <v>-505</v>
      </c>
      <c r="N35" s="82"/>
    </row>
    <row r="36" spans="1:14" ht="15">
      <c r="A36" s="77"/>
      <c r="B36" s="85">
        <v>13</v>
      </c>
      <c r="C36" s="94" t="s">
        <v>45</v>
      </c>
      <c r="D36" s="95">
        <v>-1067</v>
      </c>
      <c r="E36" s="95">
        <v>24</v>
      </c>
      <c r="F36" s="95">
        <v>9</v>
      </c>
      <c r="G36" s="95">
        <v>3</v>
      </c>
      <c r="H36" s="95">
        <v>6</v>
      </c>
      <c r="I36" s="96">
        <v>0.375</v>
      </c>
      <c r="J36" s="97">
        <v>0.3333333333333333</v>
      </c>
      <c r="K36" s="97">
        <v>0.6666666666666666</v>
      </c>
      <c r="L36" s="95">
        <v>-211</v>
      </c>
      <c r="M36" s="95">
        <v>-856</v>
      </c>
      <c r="N36" s="82"/>
    </row>
    <row r="37" spans="1:14" ht="12.75" hidden="1" outlineLevel="1">
      <c r="A37" s="77"/>
      <c r="B37" s="98"/>
      <c r="C37" s="78" t="s">
        <v>40</v>
      </c>
      <c r="D37" s="99">
        <f aca="true" t="shared" si="2" ref="D37:M37">MAX(D24:D36)</f>
        <v>1682</v>
      </c>
      <c r="E37" s="99">
        <f t="shared" si="2"/>
        <v>141</v>
      </c>
      <c r="F37" s="99">
        <f t="shared" si="2"/>
        <v>56</v>
      </c>
      <c r="G37" s="99">
        <f t="shared" si="2"/>
        <v>39</v>
      </c>
      <c r="H37" s="99">
        <f t="shared" si="2"/>
        <v>17</v>
      </c>
      <c r="I37" s="100">
        <f t="shared" si="2"/>
        <v>0.417910447761194</v>
      </c>
      <c r="J37" s="100">
        <f t="shared" si="2"/>
        <v>0.8571428571428571</v>
      </c>
      <c r="K37" s="100">
        <f t="shared" si="2"/>
        <v>0.6666666666666666</v>
      </c>
      <c r="L37" s="99">
        <f t="shared" si="2"/>
        <v>1931</v>
      </c>
      <c r="M37" s="99">
        <f t="shared" si="2"/>
        <v>0</v>
      </c>
      <c r="N37" s="82"/>
    </row>
    <row r="38" spans="1:14" ht="12.75" hidden="1" outlineLevel="1">
      <c r="A38" s="77"/>
      <c r="B38" s="78"/>
      <c r="C38" s="78" t="s">
        <v>41</v>
      </c>
      <c r="D38" s="99">
        <f aca="true" t="shared" si="3" ref="D38:M38">MIN(D24:D36)</f>
        <v>-1067</v>
      </c>
      <c r="E38" s="99">
        <f t="shared" si="3"/>
        <v>24</v>
      </c>
      <c r="F38" s="99">
        <f t="shared" si="3"/>
        <v>9</v>
      </c>
      <c r="G38" s="99">
        <f t="shared" si="3"/>
        <v>3</v>
      </c>
      <c r="H38" s="99">
        <f t="shared" si="3"/>
        <v>3</v>
      </c>
      <c r="I38" s="100">
        <f t="shared" si="3"/>
        <v>0.22388059701492538</v>
      </c>
      <c r="J38" s="100">
        <f t="shared" si="3"/>
        <v>0.3333333333333333</v>
      </c>
      <c r="K38" s="100">
        <f t="shared" si="3"/>
        <v>0.14285714285714285</v>
      </c>
      <c r="L38" s="99">
        <f t="shared" si="3"/>
        <v>-287</v>
      </c>
      <c r="M38" s="99">
        <f t="shared" si="3"/>
        <v>-856</v>
      </c>
      <c r="N38" s="82"/>
    </row>
    <row r="39" spans="1:14" ht="5.25" customHeight="1" collapsed="1" thickBot="1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3"/>
    </row>
    <row r="40" ht="5.25" customHeight="1" thickBot="1"/>
    <row r="41" spans="1:14" ht="5.25" customHeight="1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5"/>
    </row>
    <row r="42" spans="1:14" ht="15">
      <c r="A42" s="77"/>
      <c r="B42" s="78"/>
      <c r="C42" s="79" t="s">
        <v>67</v>
      </c>
      <c r="D42" s="80"/>
      <c r="E42" s="80"/>
      <c r="F42" s="80"/>
      <c r="G42" s="80"/>
      <c r="H42" s="80"/>
      <c r="I42" s="80"/>
      <c r="J42" s="80"/>
      <c r="K42" s="80"/>
      <c r="L42" s="80"/>
      <c r="M42" s="81"/>
      <c r="N42" s="82"/>
    </row>
    <row r="43" spans="1:14" ht="38.25">
      <c r="A43" s="77"/>
      <c r="B43" s="78"/>
      <c r="C43" s="83" t="s">
        <v>58</v>
      </c>
      <c r="D43" s="83" t="s">
        <v>39</v>
      </c>
      <c r="E43" s="83" t="s">
        <v>9</v>
      </c>
      <c r="F43" s="84" t="s">
        <v>59</v>
      </c>
      <c r="G43" s="83" t="s">
        <v>7</v>
      </c>
      <c r="H43" s="83" t="s">
        <v>8</v>
      </c>
      <c r="I43" s="83" t="s">
        <v>60</v>
      </c>
      <c r="J43" s="83" t="s">
        <v>61</v>
      </c>
      <c r="K43" s="83" t="s">
        <v>62</v>
      </c>
      <c r="L43" s="84" t="s">
        <v>63</v>
      </c>
      <c r="M43" s="83" t="s">
        <v>23</v>
      </c>
      <c r="N43" s="82"/>
    </row>
    <row r="44" spans="1:14" ht="15">
      <c r="A44" s="77"/>
      <c r="B44" s="85">
        <v>1</v>
      </c>
      <c r="C44" s="86" t="s">
        <v>48</v>
      </c>
      <c r="D44" s="87">
        <v>2333</v>
      </c>
      <c r="E44" s="87">
        <v>230</v>
      </c>
      <c r="F44" s="87">
        <v>57</v>
      </c>
      <c r="G44" s="87">
        <v>46</v>
      </c>
      <c r="H44" s="87">
        <v>11</v>
      </c>
      <c r="I44" s="88">
        <v>0.24782608695652175</v>
      </c>
      <c r="J44" s="89">
        <v>0.8070175438596491</v>
      </c>
      <c r="K44" s="89">
        <v>0.19298245614035087</v>
      </c>
      <c r="L44" s="87">
        <v>2406</v>
      </c>
      <c r="M44" s="87">
        <v>-73</v>
      </c>
      <c r="N44" s="82"/>
    </row>
    <row r="45" spans="1:14" ht="15">
      <c r="A45" s="77"/>
      <c r="B45" s="85">
        <v>2</v>
      </c>
      <c r="C45" s="90" t="s">
        <v>64</v>
      </c>
      <c r="D45" s="91">
        <v>1696</v>
      </c>
      <c r="E45" s="91">
        <v>217</v>
      </c>
      <c r="F45" s="91">
        <v>88</v>
      </c>
      <c r="G45" s="91">
        <v>61</v>
      </c>
      <c r="H45" s="91">
        <v>27</v>
      </c>
      <c r="I45" s="92">
        <v>0.4055299539170507</v>
      </c>
      <c r="J45" s="93">
        <v>0.6931818181818182</v>
      </c>
      <c r="K45" s="93">
        <v>0.3068181818181818</v>
      </c>
      <c r="L45" s="91">
        <v>1819</v>
      </c>
      <c r="M45" s="91">
        <v>-123</v>
      </c>
      <c r="N45" s="82"/>
    </row>
    <row r="46" spans="1:14" ht="15">
      <c r="A46" s="77"/>
      <c r="B46" s="85">
        <v>3</v>
      </c>
      <c r="C46" s="90" t="s">
        <v>50</v>
      </c>
      <c r="D46" s="91">
        <v>1412</v>
      </c>
      <c r="E46" s="91">
        <v>182</v>
      </c>
      <c r="F46" s="91">
        <v>64</v>
      </c>
      <c r="G46" s="91">
        <v>47</v>
      </c>
      <c r="H46" s="91">
        <v>17</v>
      </c>
      <c r="I46" s="92">
        <v>0.3516483516483517</v>
      </c>
      <c r="J46" s="93">
        <v>0.734375</v>
      </c>
      <c r="K46" s="93">
        <v>0.265625</v>
      </c>
      <c r="L46" s="91">
        <v>1670</v>
      </c>
      <c r="M46" s="91">
        <v>-258</v>
      </c>
      <c r="N46" s="82"/>
    </row>
    <row r="47" spans="1:14" ht="15">
      <c r="A47" s="77"/>
      <c r="B47" s="85">
        <v>4</v>
      </c>
      <c r="C47" s="90" t="s">
        <v>47</v>
      </c>
      <c r="D47" s="91">
        <v>1206</v>
      </c>
      <c r="E47" s="91">
        <v>239</v>
      </c>
      <c r="F47" s="91">
        <v>76</v>
      </c>
      <c r="G47" s="91">
        <v>51</v>
      </c>
      <c r="H47" s="91">
        <v>25</v>
      </c>
      <c r="I47" s="92">
        <v>0.3179916317991632</v>
      </c>
      <c r="J47" s="93">
        <v>0.6710526315789473</v>
      </c>
      <c r="K47" s="93">
        <v>0.32894736842105265</v>
      </c>
      <c r="L47" s="91">
        <v>1245</v>
      </c>
      <c r="M47" s="91">
        <v>-39</v>
      </c>
      <c r="N47" s="82"/>
    </row>
    <row r="48" spans="1:14" ht="15">
      <c r="A48" s="77"/>
      <c r="B48" s="85">
        <v>5</v>
      </c>
      <c r="C48" s="90" t="s">
        <v>52</v>
      </c>
      <c r="D48" s="91">
        <v>1057</v>
      </c>
      <c r="E48" s="91">
        <v>222</v>
      </c>
      <c r="F48" s="91">
        <v>89</v>
      </c>
      <c r="G48" s="91">
        <v>65</v>
      </c>
      <c r="H48" s="91">
        <v>24</v>
      </c>
      <c r="I48" s="92">
        <v>0.4009009009009009</v>
      </c>
      <c r="J48" s="93">
        <v>0.7303370786516854</v>
      </c>
      <c r="K48" s="93">
        <v>0.2696629213483146</v>
      </c>
      <c r="L48" s="91">
        <v>1161</v>
      </c>
      <c r="M48" s="91">
        <v>-104</v>
      </c>
      <c r="N48" s="82"/>
    </row>
    <row r="49" spans="1:14" ht="15">
      <c r="A49" s="77"/>
      <c r="B49" s="85">
        <v>6</v>
      </c>
      <c r="C49" s="90" t="s">
        <v>65</v>
      </c>
      <c r="D49" s="91">
        <v>954</v>
      </c>
      <c r="E49" s="91">
        <v>235</v>
      </c>
      <c r="F49" s="91">
        <v>76</v>
      </c>
      <c r="G49" s="91">
        <v>54</v>
      </c>
      <c r="H49" s="91">
        <v>22</v>
      </c>
      <c r="I49" s="92">
        <v>0.32340425531914896</v>
      </c>
      <c r="J49" s="93">
        <v>0.7105263157894737</v>
      </c>
      <c r="K49" s="93">
        <v>0.2894736842105263</v>
      </c>
      <c r="L49" s="91">
        <v>1008</v>
      </c>
      <c r="M49" s="91">
        <v>-54</v>
      </c>
      <c r="N49" s="82"/>
    </row>
    <row r="50" spans="1:14" ht="15">
      <c r="A50" s="77"/>
      <c r="B50" s="85">
        <v>7</v>
      </c>
      <c r="C50" s="90" t="s">
        <v>51</v>
      </c>
      <c r="D50" s="91">
        <v>376</v>
      </c>
      <c r="E50" s="91">
        <v>197</v>
      </c>
      <c r="F50" s="91">
        <v>62</v>
      </c>
      <c r="G50" s="91">
        <v>44</v>
      </c>
      <c r="H50" s="91">
        <v>18</v>
      </c>
      <c r="I50" s="92">
        <v>0.3147208121827411</v>
      </c>
      <c r="J50" s="93">
        <v>0.7096774193548387</v>
      </c>
      <c r="K50" s="93">
        <v>0.2903225806451613</v>
      </c>
      <c r="L50" s="91">
        <v>577</v>
      </c>
      <c r="M50" s="91">
        <v>-201</v>
      </c>
      <c r="N50" s="82"/>
    </row>
    <row r="51" spans="1:14" ht="15">
      <c r="A51" s="77"/>
      <c r="B51" s="85">
        <v>8</v>
      </c>
      <c r="C51" s="90" t="s">
        <v>53</v>
      </c>
      <c r="D51" s="91">
        <v>258</v>
      </c>
      <c r="E51" s="91">
        <v>244</v>
      </c>
      <c r="F51" s="91">
        <v>79</v>
      </c>
      <c r="G51" s="91">
        <v>56</v>
      </c>
      <c r="H51" s="91">
        <v>23</v>
      </c>
      <c r="I51" s="92">
        <v>0.3237704918032787</v>
      </c>
      <c r="J51" s="93">
        <v>0.7088607594936709</v>
      </c>
      <c r="K51" s="93">
        <v>0.2911392405063291</v>
      </c>
      <c r="L51" s="91">
        <v>277</v>
      </c>
      <c r="M51" s="91">
        <v>-19</v>
      </c>
      <c r="N51" s="82"/>
    </row>
    <row r="52" spans="1:14" ht="15">
      <c r="A52" s="77"/>
      <c r="B52" s="85">
        <v>9</v>
      </c>
      <c r="C52" s="90" t="s">
        <v>54</v>
      </c>
      <c r="D52" s="91">
        <v>50</v>
      </c>
      <c r="E52" s="91">
        <v>118</v>
      </c>
      <c r="F52" s="91">
        <v>27</v>
      </c>
      <c r="G52" s="91">
        <v>23</v>
      </c>
      <c r="H52" s="91">
        <v>4</v>
      </c>
      <c r="I52" s="92">
        <v>0.2288135593220339</v>
      </c>
      <c r="J52" s="93">
        <v>0.8518518518518519</v>
      </c>
      <c r="K52" s="93">
        <v>0.14814814814814814</v>
      </c>
      <c r="L52" s="91">
        <v>555</v>
      </c>
      <c r="M52" s="91">
        <v>-505</v>
      </c>
      <c r="N52" s="82"/>
    </row>
    <row r="53" spans="1:14" ht="15">
      <c r="A53" s="77"/>
      <c r="B53" s="85">
        <v>10</v>
      </c>
      <c r="C53" s="90" t="s">
        <v>66</v>
      </c>
      <c r="D53" s="91">
        <v>-490</v>
      </c>
      <c r="E53" s="91">
        <v>249</v>
      </c>
      <c r="F53" s="91">
        <v>86</v>
      </c>
      <c r="G53" s="91">
        <v>55</v>
      </c>
      <c r="H53" s="91">
        <v>31</v>
      </c>
      <c r="I53" s="92">
        <v>0.3453815261044177</v>
      </c>
      <c r="J53" s="93">
        <v>0.6395348837209303</v>
      </c>
      <c r="K53" s="93">
        <v>0.36046511627906974</v>
      </c>
      <c r="L53" s="91">
        <v>-490</v>
      </c>
      <c r="M53" s="91">
        <v>0</v>
      </c>
      <c r="N53" s="82"/>
    </row>
    <row r="54" spans="1:14" ht="15">
      <c r="A54" s="77"/>
      <c r="B54" s="85">
        <v>11</v>
      </c>
      <c r="C54" s="90" t="s">
        <v>44</v>
      </c>
      <c r="D54" s="91">
        <v>-617</v>
      </c>
      <c r="E54" s="91">
        <v>61</v>
      </c>
      <c r="F54" s="91">
        <v>18</v>
      </c>
      <c r="G54" s="91">
        <v>12</v>
      </c>
      <c r="H54" s="91">
        <v>6</v>
      </c>
      <c r="I54" s="92">
        <v>0.29508196721311475</v>
      </c>
      <c r="J54" s="93">
        <v>0.6666666666666666</v>
      </c>
      <c r="K54" s="93">
        <v>0.3333333333333333</v>
      </c>
      <c r="L54" s="91">
        <v>108</v>
      </c>
      <c r="M54" s="91">
        <v>-725</v>
      </c>
      <c r="N54" s="82"/>
    </row>
    <row r="55" spans="1:14" ht="15">
      <c r="A55" s="77"/>
      <c r="B55" s="85">
        <v>12</v>
      </c>
      <c r="C55" s="90" t="s">
        <v>45</v>
      </c>
      <c r="D55" s="91">
        <v>-1079</v>
      </c>
      <c r="E55" s="91">
        <v>24</v>
      </c>
      <c r="F55" s="91">
        <v>9</v>
      </c>
      <c r="G55" s="91">
        <v>3</v>
      </c>
      <c r="H55" s="91">
        <v>6</v>
      </c>
      <c r="I55" s="92">
        <v>0.375</v>
      </c>
      <c r="J55" s="93">
        <v>0.3333333333333333</v>
      </c>
      <c r="K55" s="93">
        <v>0.6666666666666666</v>
      </c>
      <c r="L55" s="91">
        <v>-211</v>
      </c>
      <c r="M55" s="91">
        <v>-868</v>
      </c>
      <c r="N55" s="82"/>
    </row>
    <row r="56" spans="1:14" ht="15">
      <c r="A56" s="77"/>
      <c r="B56" s="85">
        <v>13</v>
      </c>
      <c r="C56" s="94" t="s">
        <v>49</v>
      </c>
      <c r="D56" s="95">
        <v>-1097</v>
      </c>
      <c r="E56" s="95">
        <v>186</v>
      </c>
      <c r="F56" s="95">
        <v>55</v>
      </c>
      <c r="G56" s="95">
        <v>33</v>
      </c>
      <c r="H56" s="95">
        <v>22</v>
      </c>
      <c r="I56" s="96">
        <v>0.2956989247311828</v>
      </c>
      <c r="J56" s="97">
        <v>0.6</v>
      </c>
      <c r="K56" s="97">
        <v>0.4</v>
      </c>
      <c r="L56" s="95">
        <v>-854</v>
      </c>
      <c r="M56" s="95">
        <v>-243</v>
      </c>
      <c r="N56" s="82"/>
    </row>
    <row r="57" spans="1:14" ht="12.75" hidden="1" outlineLevel="1">
      <c r="A57" s="77"/>
      <c r="B57" s="78"/>
      <c r="C57" s="78" t="s">
        <v>40</v>
      </c>
      <c r="D57" s="99">
        <f aca="true" t="shared" si="4" ref="D57:L57">MAX(D44:D56)</f>
        <v>2333</v>
      </c>
      <c r="E57" s="99">
        <f t="shared" si="4"/>
        <v>249</v>
      </c>
      <c r="F57" s="99">
        <f t="shared" si="4"/>
        <v>89</v>
      </c>
      <c r="G57" s="99">
        <f t="shared" si="4"/>
        <v>65</v>
      </c>
      <c r="H57" s="99">
        <f t="shared" si="4"/>
        <v>31</v>
      </c>
      <c r="I57" s="100">
        <f t="shared" si="4"/>
        <v>0.4055299539170507</v>
      </c>
      <c r="J57" s="100">
        <f t="shared" si="4"/>
        <v>0.8518518518518519</v>
      </c>
      <c r="K57" s="100">
        <f t="shared" si="4"/>
        <v>0.6666666666666666</v>
      </c>
      <c r="L57" s="99">
        <f t="shared" si="4"/>
        <v>2406</v>
      </c>
      <c r="M57" s="99">
        <f>D57-L57</f>
        <v>-73</v>
      </c>
      <c r="N57" s="82"/>
    </row>
    <row r="58" spans="1:14" ht="12.75" hidden="1" outlineLevel="1">
      <c r="A58" s="77"/>
      <c r="B58" s="78"/>
      <c r="C58" s="78" t="s">
        <v>41</v>
      </c>
      <c r="D58" s="99">
        <f aca="true" t="shared" si="5" ref="D58:L58">MIN(D44:D56)</f>
        <v>-1097</v>
      </c>
      <c r="E58" s="99">
        <f t="shared" si="5"/>
        <v>24</v>
      </c>
      <c r="F58" s="99">
        <f t="shared" si="5"/>
        <v>9</v>
      </c>
      <c r="G58" s="99">
        <f t="shared" si="5"/>
        <v>3</v>
      </c>
      <c r="H58" s="99">
        <f t="shared" si="5"/>
        <v>4</v>
      </c>
      <c r="I58" s="100">
        <f t="shared" si="5"/>
        <v>0.2288135593220339</v>
      </c>
      <c r="J58" s="100">
        <f t="shared" si="5"/>
        <v>0.3333333333333333</v>
      </c>
      <c r="K58" s="100">
        <f t="shared" si="5"/>
        <v>0.14814814814814814</v>
      </c>
      <c r="L58" s="99">
        <f t="shared" si="5"/>
        <v>-854</v>
      </c>
      <c r="M58" s="99">
        <f>D58-L58</f>
        <v>-243</v>
      </c>
      <c r="N58" s="82"/>
    </row>
    <row r="59" spans="1:14" ht="13.5" collapsed="1" thickBot="1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3"/>
    </row>
    <row r="60" ht="5.25" customHeight="1"/>
  </sheetData>
  <sheetProtection/>
  <mergeCells count="3">
    <mergeCell ref="C2:M2"/>
    <mergeCell ref="C22:M22"/>
    <mergeCell ref="C42:M42"/>
  </mergeCells>
  <conditionalFormatting sqref="D4:J16 L4:M16">
    <cfRule type="cellIs" priority="17" dxfId="1" operator="equal" stopIfTrue="1">
      <formula>D$17</formula>
    </cfRule>
    <cfRule type="cellIs" priority="18" dxfId="0" operator="equal" stopIfTrue="1">
      <formula>D$18</formula>
    </cfRule>
  </conditionalFormatting>
  <conditionalFormatting sqref="K4:K16">
    <cfRule type="cellIs" priority="15" dxfId="1" operator="equal" stopIfTrue="1">
      <formula>K$18</formula>
    </cfRule>
    <cfRule type="cellIs" priority="16" dxfId="0" operator="equal" stopIfTrue="1">
      <formula>K$17</formula>
    </cfRule>
  </conditionalFormatting>
  <conditionalFormatting sqref="D24:J36 L24:M36">
    <cfRule type="cellIs" priority="13" dxfId="1" operator="equal" stopIfTrue="1">
      <formula>D$37</formula>
    </cfRule>
    <cfRule type="cellIs" priority="14" dxfId="0" operator="equal" stopIfTrue="1">
      <formula>D$38</formula>
    </cfRule>
  </conditionalFormatting>
  <conditionalFormatting sqref="K24:K36">
    <cfRule type="cellIs" priority="11" dxfId="1" operator="equal" stopIfTrue="1">
      <formula>K$38</formula>
    </cfRule>
    <cfRule type="cellIs" priority="12" dxfId="0" operator="equal" stopIfTrue="1">
      <formula>K$37</formula>
    </cfRule>
  </conditionalFormatting>
  <conditionalFormatting sqref="D44:J56 L44:M56">
    <cfRule type="cellIs" priority="9" dxfId="1" operator="equal" stopIfTrue="1">
      <formula>D$57</formula>
    </cfRule>
    <cfRule type="cellIs" priority="10" dxfId="0" operator="equal" stopIfTrue="1">
      <formula>D$58</formula>
    </cfRule>
  </conditionalFormatting>
  <conditionalFormatting sqref="K44:K56">
    <cfRule type="cellIs" priority="7" dxfId="1" operator="equal" stopIfTrue="1">
      <formula>K$58</formula>
    </cfRule>
    <cfRule type="cellIs" priority="8" dxfId="0" operator="equal" stopIfTrue="1">
      <formula>K$57</formula>
    </cfRule>
  </conditionalFormatting>
  <conditionalFormatting sqref="I24:I36">
    <cfRule type="cellIs" priority="5" dxfId="1" operator="equal" stopIfTrue="1">
      <formula>I$17</formula>
    </cfRule>
    <cfRule type="cellIs" priority="6" dxfId="0" operator="equal" stopIfTrue="1">
      <formula>I$18</formula>
    </cfRule>
  </conditionalFormatting>
  <conditionalFormatting sqref="I44:I56">
    <cfRule type="cellIs" priority="3" dxfId="1" operator="equal" stopIfTrue="1">
      <formula>I$37</formula>
    </cfRule>
    <cfRule type="cellIs" priority="4" dxfId="0" operator="equal" stopIfTrue="1">
      <formula>I$38</formula>
    </cfRule>
  </conditionalFormatting>
  <conditionalFormatting sqref="I44:I56">
    <cfRule type="cellIs" priority="1" dxfId="1" operator="equal" stopIfTrue="1">
      <formula>I$17</formula>
    </cfRule>
    <cfRule type="cellIs" priority="2" dxfId="0" operator="equal" stopIfTrue="1">
      <formula>I$18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view="pageBreakPreview" zoomScale="115" zoomScaleNormal="70" zoomScaleSheetLayoutView="115" zoomScalePageLayoutView="0" workbookViewId="0" topLeftCell="A1">
      <selection activeCell="B3" sqref="B3:J3"/>
    </sheetView>
  </sheetViews>
  <sheetFormatPr defaultColWidth="9.140625" defaultRowHeight="12.75" outlineLevelRow="1"/>
  <cols>
    <col min="1" max="1" width="0.9921875" style="0" customWidth="1"/>
    <col min="2" max="2" width="3.57421875" style="0" bestFit="1" customWidth="1"/>
    <col min="3" max="3" width="15.140625" style="0" bestFit="1" customWidth="1"/>
    <col min="4" max="9" width="14.8515625" style="0" customWidth="1"/>
    <col min="10" max="10" width="17.28125" style="0" customWidth="1"/>
    <col min="11" max="11" width="0.9921875" style="0" customWidth="1"/>
    <col min="12" max="12" width="23.140625" style="0" bestFit="1" customWidth="1"/>
    <col min="13" max="13" width="21.421875" style="0" bestFit="1" customWidth="1"/>
    <col min="14" max="15" width="3.421875" style="0" bestFit="1" customWidth="1"/>
  </cols>
  <sheetData>
    <row r="1" spans="5:9" ht="13.5" thickBot="1">
      <c r="E1">
        <f>Übersicht!A87</f>
        <v>85</v>
      </c>
      <c r="F1">
        <f>Übersicht!A91</f>
        <v>89</v>
      </c>
      <c r="G1">
        <f>Übersicht!A92</f>
        <v>90</v>
      </c>
      <c r="H1">
        <f>Übersicht!A93</f>
        <v>91</v>
      </c>
      <c r="I1">
        <f>Übersicht!A94</f>
        <v>92</v>
      </c>
    </row>
    <row r="2" spans="1:11" ht="5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>
      <c r="A3" s="8"/>
      <c r="B3" s="62" t="s">
        <v>55</v>
      </c>
      <c r="C3" s="63"/>
      <c r="D3" s="63"/>
      <c r="E3" s="63"/>
      <c r="F3" s="63"/>
      <c r="G3" s="63"/>
      <c r="H3" s="63"/>
      <c r="I3" s="63"/>
      <c r="J3" s="64"/>
      <c r="K3" s="10"/>
    </row>
    <row r="4" spans="1:11" ht="5.25" customHeight="1">
      <c r="A4" s="8"/>
      <c r="B4" s="65"/>
      <c r="C4" s="65"/>
      <c r="D4" s="65"/>
      <c r="E4" s="65"/>
      <c r="F4" s="65"/>
      <c r="G4" s="65"/>
      <c r="H4" s="65"/>
      <c r="I4" s="65"/>
      <c r="J4" s="65"/>
      <c r="K4" s="10"/>
    </row>
    <row r="5" spans="1:11" ht="30.75" customHeight="1">
      <c r="A5" s="8"/>
      <c r="B5" s="66"/>
      <c r="C5" s="66"/>
      <c r="D5" s="67" t="s">
        <v>39</v>
      </c>
      <c r="E5" s="67" t="s">
        <v>56</v>
      </c>
      <c r="F5" s="67" t="str">
        <f>Übersicht!C91</f>
        <v>Anzahl Spiele</v>
      </c>
      <c r="G5" s="67" t="str">
        <f>Übersicht!C92</f>
        <v>Anzahl gespielt</v>
      </c>
      <c r="H5" s="67" t="str">
        <f>Übersicht!C93</f>
        <v>Anzahl Siege</v>
      </c>
      <c r="I5" s="67" t="str">
        <f>Übersicht!C94</f>
        <v>Anzahl Niederlagen</v>
      </c>
      <c r="J5" s="9"/>
      <c r="K5" s="10"/>
    </row>
    <row r="6" spans="1:11" ht="12.75">
      <c r="A6" s="8"/>
      <c r="B6" s="68" t="s">
        <v>27</v>
      </c>
      <c r="C6" s="69" t="str">
        <f>HLOOKUP(Tabelle_2010!B6,Übersicht!$E$89:$AQ$96,7,0)</f>
        <v>Kobel</v>
      </c>
      <c r="D6" s="47">
        <f>VLOOKUP(C6,Übersicht!$D$114:$I$126,6,0)</f>
        <v>20</v>
      </c>
      <c r="E6" s="47">
        <f>HLOOKUP($C6,Übersicht!$E$3:$AQ$105,E$1,0)</f>
        <v>474</v>
      </c>
      <c r="F6" s="47">
        <f>HLOOKUP($C6,Übersicht!$E$3:$AQ$105,F$1,0)</f>
        <v>19</v>
      </c>
      <c r="G6" s="47">
        <f>HLOOKUP($C6,Übersicht!$E$3:$AQ$105,G$1,0)</f>
        <v>8</v>
      </c>
      <c r="H6" s="47">
        <f>HLOOKUP($C6,Übersicht!$E$3:$AQ$105,H$1,0)</f>
        <v>8</v>
      </c>
      <c r="I6" s="47">
        <f>HLOOKUP($C6,Übersicht!$E$3:$AQ$105,I$1,0)</f>
        <v>0</v>
      </c>
      <c r="J6" s="9"/>
      <c r="K6" s="10"/>
    </row>
    <row r="7" spans="1:11" ht="12.75">
      <c r="A7" s="8"/>
      <c r="B7" s="68" t="s">
        <v>28</v>
      </c>
      <c r="C7" s="69" t="str">
        <f>HLOOKUP(Tabelle_2010!B7,Übersicht!$E$89:$AQ$96,7,0)</f>
        <v>Ole</v>
      </c>
      <c r="D7" s="48">
        <f>VLOOKUP(C7,Übersicht!$D$114:$I$126,6,0)</f>
        <v>17</v>
      </c>
      <c r="E7" s="48">
        <f>HLOOKUP($C7,Übersicht!$E$3:$AQ$105,E$1,0)</f>
        <v>352</v>
      </c>
      <c r="F7" s="48">
        <f>HLOOKUP($C7,Übersicht!$E$3:$AQ$105,F$1,0)</f>
        <v>24</v>
      </c>
      <c r="G7" s="48">
        <f>HLOOKUP($C7,Übersicht!$E$3:$AQ$105,G$1,0)</f>
        <v>6</v>
      </c>
      <c r="H7" s="48">
        <f>HLOOKUP($C7,Übersicht!$E$3:$AQ$105,H$1,0)</f>
        <v>5</v>
      </c>
      <c r="I7" s="48">
        <f>HLOOKUP($C7,Übersicht!$E$3:$AQ$105,I$1,0)</f>
        <v>1</v>
      </c>
      <c r="J7" s="9"/>
      <c r="K7" s="10"/>
    </row>
    <row r="8" spans="1:11" ht="12.75">
      <c r="A8" s="8"/>
      <c r="B8" s="68" t="s">
        <v>29</v>
      </c>
      <c r="C8" s="69" t="str">
        <f>HLOOKUP(Tabelle_2010!B8,Übersicht!$E$89:$AQ$96,7,0)</f>
        <v>Sievert</v>
      </c>
      <c r="D8" s="48">
        <f>VLOOKUP(C8,Übersicht!$D$114:$I$126,6,0)</f>
        <v>14</v>
      </c>
      <c r="E8" s="48">
        <f>HLOOKUP($C8,Übersicht!$E$3:$AQ$105,E$1,0)</f>
        <v>416</v>
      </c>
      <c r="F8" s="48">
        <f>HLOOKUP($C8,Übersicht!$E$3:$AQ$105,F$1,0)</f>
        <v>30</v>
      </c>
      <c r="G8" s="48">
        <f>HLOOKUP($C8,Übersicht!$E$3:$AQ$105,G$1,0)</f>
        <v>11</v>
      </c>
      <c r="H8" s="48">
        <f>HLOOKUP($C8,Übersicht!$E$3:$AQ$105,H$1,0)</f>
        <v>10</v>
      </c>
      <c r="I8" s="48">
        <f>HLOOKUP($C8,Übersicht!$E$3:$AQ$105,I$1,0)</f>
        <v>1</v>
      </c>
      <c r="J8" s="9"/>
      <c r="K8" s="10"/>
    </row>
    <row r="9" spans="1:11" ht="12.75">
      <c r="A9" s="8"/>
      <c r="B9" s="68" t="s">
        <v>30</v>
      </c>
      <c r="C9" s="69" t="str">
        <f>HLOOKUP(Tabelle_2010!B9,Übersicht!$E$89:$AQ$96,7,0)</f>
        <v>Christoph</v>
      </c>
      <c r="D9" s="48">
        <f>VLOOKUP(C9,Übersicht!$D$114:$I$126,6,0)</f>
        <v>12</v>
      </c>
      <c r="E9" s="48">
        <f>HLOOKUP($C9,Übersicht!$E$3:$AQ$105,E$1,0)</f>
        <v>323</v>
      </c>
      <c r="F9" s="48">
        <f>HLOOKUP($C9,Übersicht!$E$3:$AQ$105,F$1,0)</f>
        <v>30</v>
      </c>
      <c r="G9" s="48">
        <f>HLOOKUP($C9,Übersicht!$E$3:$AQ$105,G$1,0)</f>
        <v>9</v>
      </c>
      <c r="H9" s="48">
        <f>HLOOKUP($C9,Übersicht!$E$3:$AQ$105,H$1,0)</f>
        <v>8</v>
      </c>
      <c r="I9" s="48">
        <f>HLOOKUP($C9,Übersicht!$E$3:$AQ$105,I$1,0)</f>
        <v>1</v>
      </c>
      <c r="J9" s="9"/>
      <c r="K9" s="10"/>
    </row>
    <row r="10" spans="1:11" ht="12.75">
      <c r="A10" s="8"/>
      <c r="B10" s="68" t="s">
        <v>31</v>
      </c>
      <c r="C10" s="69" t="str">
        <f>HLOOKUP(Tabelle_2010!B10,Übersicht!$E$89:$AQ$96,7,0)</f>
        <v>Hauke K.</v>
      </c>
      <c r="D10" s="48">
        <f>VLOOKUP(C10,Übersicht!$D$114:$I$126,6,0)</f>
        <v>10</v>
      </c>
      <c r="E10" s="48">
        <f>HLOOKUP($C10,Übersicht!$E$3:$AQ$105,E$1,0)</f>
        <v>195</v>
      </c>
      <c r="F10" s="48">
        <f>HLOOKUP($C10,Übersicht!$E$3:$AQ$105,F$1,0)</f>
        <v>24</v>
      </c>
      <c r="G10" s="48">
        <f>HLOOKUP($C10,Übersicht!$E$3:$AQ$105,G$1,0)</f>
        <v>8</v>
      </c>
      <c r="H10" s="48">
        <f>HLOOKUP($C10,Übersicht!$E$3:$AQ$105,H$1,0)</f>
        <v>6</v>
      </c>
      <c r="I10" s="48">
        <f>HLOOKUP($C10,Übersicht!$E$3:$AQ$105,I$1,0)</f>
        <v>2</v>
      </c>
      <c r="J10" s="9"/>
      <c r="K10" s="10"/>
    </row>
    <row r="11" spans="1:11" ht="12.75">
      <c r="A11" s="8"/>
      <c r="B11" s="68" t="s">
        <v>32</v>
      </c>
      <c r="C11" s="69" t="str">
        <f>HLOOKUP(Tabelle_2010!B11,Übersicht!$E$89:$AQ$96,7,0)</f>
        <v>Malte</v>
      </c>
      <c r="D11" s="48">
        <f>VLOOKUP(C11,Übersicht!$D$114:$I$126,6,0)</f>
        <v>8</v>
      </c>
      <c r="E11" s="48">
        <f>HLOOKUP($C11,Übersicht!$E$3:$AQ$105,E$1,0)</f>
        <v>103</v>
      </c>
      <c r="F11" s="48">
        <f>HLOOKUP($C11,Übersicht!$E$3:$AQ$105,F$1,0)</f>
        <v>14</v>
      </c>
      <c r="G11" s="48">
        <f>HLOOKUP($C11,Übersicht!$E$3:$AQ$105,G$1,0)</f>
        <v>5</v>
      </c>
      <c r="H11" s="48">
        <f>HLOOKUP($C11,Übersicht!$E$3:$AQ$105,H$1,0)</f>
        <v>4</v>
      </c>
      <c r="I11" s="48">
        <f>HLOOKUP($C11,Übersicht!$E$3:$AQ$105,I$1,0)</f>
        <v>1</v>
      </c>
      <c r="J11" s="9"/>
      <c r="K11" s="10"/>
    </row>
    <row r="12" spans="1:11" ht="12.75">
      <c r="A12" s="8"/>
      <c r="B12" s="68" t="s">
        <v>33</v>
      </c>
      <c r="C12" s="69" t="str">
        <f>HLOOKUP(Tabelle_2010!B12,Übersicht!$E$89:$AQ$96,7,0)</f>
        <v>Paul</v>
      </c>
      <c r="D12" s="48">
        <f>VLOOKUP(C12,Übersicht!$D$114:$I$126,6,0)</f>
        <v>7</v>
      </c>
      <c r="E12" s="48">
        <f>HLOOKUP($C12,Übersicht!$E$3:$AQ$105,E$1,0)</f>
        <v>137</v>
      </c>
      <c r="F12" s="48">
        <f>HLOOKUP($C12,Übersicht!$E$3:$AQ$105,F$1,0)</f>
        <v>20</v>
      </c>
      <c r="G12" s="48">
        <f>HLOOKUP($C12,Übersicht!$E$3:$AQ$105,G$1,0)</f>
        <v>8</v>
      </c>
      <c r="H12" s="48">
        <f>HLOOKUP($C12,Übersicht!$E$3:$AQ$105,H$1,0)</f>
        <v>6</v>
      </c>
      <c r="I12" s="48">
        <f>HLOOKUP($C12,Übersicht!$E$3:$AQ$105,I$1,0)</f>
        <v>2</v>
      </c>
      <c r="J12" s="9"/>
      <c r="K12" s="10"/>
    </row>
    <row r="13" spans="1:11" ht="12.75">
      <c r="A13" s="8"/>
      <c r="B13" s="68" t="s">
        <v>34</v>
      </c>
      <c r="C13" s="69" t="str">
        <f>HLOOKUP(Tabelle_2010!B13,Übersicht!$E$89:$AQ$96,7,0)</f>
        <v>Hauke</v>
      </c>
      <c r="D13" s="48">
        <f>VLOOKUP(C13,Übersicht!$D$114:$I$126,6,0)</f>
        <v>6</v>
      </c>
      <c r="E13" s="48">
        <f>HLOOKUP($C13,Übersicht!$E$3:$AQ$105,E$1,0)</f>
        <v>-147</v>
      </c>
      <c r="F13" s="48">
        <f>HLOOKUP($C13,Übersicht!$E$3:$AQ$105,F$1,0)</f>
        <v>18</v>
      </c>
      <c r="G13" s="48">
        <f>HLOOKUP($C13,Übersicht!$E$3:$AQ$105,G$1,0)</f>
        <v>4</v>
      </c>
      <c r="H13" s="48">
        <f>HLOOKUP($C13,Übersicht!$E$3:$AQ$105,H$1,0)</f>
        <v>3</v>
      </c>
      <c r="I13" s="48">
        <f>HLOOKUP($C13,Übersicht!$E$3:$AQ$105,I$1,0)</f>
        <v>1</v>
      </c>
      <c r="J13" s="9"/>
      <c r="K13" s="10"/>
    </row>
    <row r="14" spans="1:11" ht="12.75">
      <c r="A14" s="8"/>
      <c r="B14" s="68" t="s">
        <v>35</v>
      </c>
      <c r="C14" s="69" t="str">
        <f>HLOOKUP(Tabelle_2010!B14,Übersicht!$E$89:$AQ$96,7,0)</f>
        <v>Jens</v>
      </c>
      <c r="D14" s="48">
        <f>VLOOKUP(C14,Übersicht!$D$114:$I$126,6,0)</f>
        <v>5</v>
      </c>
      <c r="E14" s="48">
        <f>HLOOKUP($C14,Übersicht!$E$3:$AQ$105,E$1,0)</f>
        <v>-308</v>
      </c>
      <c r="F14" s="48">
        <f>HLOOKUP($C14,Übersicht!$E$3:$AQ$105,F$1,0)</f>
        <v>30</v>
      </c>
      <c r="G14" s="48">
        <f>HLOOKUP($C14,Übersicht!$E$3:$AQ$105,G$1,0)</f>
        <v>4</v>
      </c>
      <c r="H14" s="48">
        <f>HLOOKUP($C14,Übersicht!$E$3:$AQ$105,H$1,0)</f>
        <v>3</v>
      </c>
      <c r="I14" s="48">
        <f>HLOOKUP($C14,Übersicht!$E$3:$AQ$105,I$1,0)</f>
        <v>1</v>
      </c>
      <c r="J14" s="9"/>
      <c r="K14" s="10"/>
    </row>
    <row r="15" spans="1:11" ht="12.75">
      <c r="A15" s="8"/>
      <c r="B15" s="68" t="s">
        <v>36</v>
      </c>
      <c r="C15" s="69" t="str">
        <f>HLOOKUP(Tabelle_2010!B15,Übersicht!$E$89:$AQ$96,7,0)</f>
        <v>Eike</v>
      </c>
      <c r="D15" s="48">
        <f>VLOOKUP(C15,Übersicht!$D$114:$I$126,6,0)</f>
        <v>4</v>
      </c>
      <c r="E15" s="48">
        <f>HLOOKUP($C15,Übersicht!$E$3:$AQ$105,E$1,0)</f>
        <v>-221</v>
      </c>
      <c r="F15" s="48">
        <f>HLOOKUP($C15,Übersicht!$E$3:$AQ$105,F$1,0)</f>
        <v>18</v>
      </c>
      <c r="G15" s="48">
        <f>HLOOKUP($C15,Übersicht!$E$3:$AQ$105,G$1,0)</f>
        <v>5</v>
      </c>
      <c r="H15" s="48">
        <f>HLOOKUP($C15,Übersicht!$E$3:$AQ$105,H$1,0)</f>
        <v>2</v>
      </c>
      <c r="I15" s="48">
        <f>HLOOKUP($C15,Übersicht!$E$3:$AQ$105,I$1,0)</f>
        <v>3</v>
      </c>
      <c r="J15" s="9"/>
      <c r="K15" s="10"/>
    </row>
    <row r="16" spans="1:11" ht="12.75">
      <c r="A16" s="8"/>
      <c r="B16" s="68" t="s">
        <v>37</v>
      </c>
      <c r="C16" s="69" t="str">
        <f>HLOOKUP(Tabelle_2010!B16,Übersicht!$E$89:$AQ$96,7,0)</f>
        <v>Klumpo</v>
      </c>
      <c r="D16" s="48">
        <f>VLOOKUP(C16,Übersicht!$D$114:$I$126,6,0)</f>
        <v>3</v>
      </c>
      <c r="E16" s="48">
        <f>HLOOKUP($C16,Übersicht!$E$3:$AQ$105,E$1,0)</f>
        <v>-327</v>
      </c>
      <c r="F16" s="48">
        <f>HLOOKUP($C16,Übersicht!$E$3:$AQ$105,F$1,0)</f>
        <v>24</v>
      </c>
      <c r="G16" s="48">
        <f>HLOOKUP($C16,Übersicht!$E$3:$AQ$105,G$1,0)</f>
        <v>10</v>
      </c>
      <c r="H16" s="48">
        <f>HLOOKUP($C16,Übersicht!$E$3:$AQ$105,H$1,0)</f>
        <v>6</v>
      </c>
      <c r="I16" s="48">
        <f>HLOOKUP($C16,Übersicht!$E$3:$AQ$105,I$1,0)</f>
        <v>4</v>
      </c>
      <c r="J16" s="9"/>
      <c r="K16" s="10"/>
    </row>
    <row r="17" spans="1:11" ht="12.75">
      <c r="A17" s="8"/>
      <c r="B17" s="68" t="s">
        <v>38</v>
      </c>
      <c r="C17" s="69" t="s">
        <v>51</v>
      </c>
      <c r="D17" s="48">
        <f>VLOOKUP(C17,Übersicht!$D$114:$I$126,6,0)</f>
        <v>0</v>
      </c>
      <c r="E17" s="48">
        <f>HLOOKUP($C17,Übersicht!$E$3:$AQ$105,E$1,0)</f>
        <v>0</v>
      </c>
      <c r="F17" s="48">
        <f>HLOOKUP($C17,Übersicht!$E$3:$AQ$105,F$1,0)</f>
        <v>0</v>
      </c>
      <c r="G17" s="48">
        <f>HLOOKUP($C17,Übersicht!$E$3:$AQ$105,G$1,0)</f>
        <v>0</v>
      </c>
      <c r="H17" s="48">
        <f>HLOOKUP($C17,Übersicht!$E$3:$AQ$105,H$1,0)</f>
        <v>0</v>
      </c>
      <c r="I17" s="48">
        <f>HLOOKUP($C17,Übersicht!$E$3:$AQ$105,I$1,0)</f>
        <v>0</v>
      </c>
      <c r="J17" s="9"/>
      <c r="K17" s="10"/>
    </row>
    <row r="18" spans="1:11" ht="12.75">
      <c r="A18" s="8"/>
      <c r="B18" s="68" t="s">
        <v>38</v>
      </c>
      <c r="C18" s="69" t="s">
        <v>49</v>
      </c>
      <c r="D18" s="49">
        <f>VLOOKUP(C18,Übersicht!$D$114:$I$126,6,0)</f>
        <v>0</v>
      </c>
      <c r="E18" s="49">
        <f>HLOOKUP($C18,Übersicht!$E$3:$AQ$105,E$1,0)</f>
        <v>0</v>
      </c>
      <c r="F18" s="49">
        <f>HLOOKUP($C18,Übersicht!$E$3:$AQ$105,F$1,0)</f>
        <v>0</v>
      </c>
      <c r="G18" s="49">
        <f>HLOOKUP($C18,Übersicht!$E$3:$AQ$105,G$1,0)</f>
        <v>0</v>
      </c>
      <c r="H18" s="49">
        <f>HLOOKUP($C18,Übersicht!$E$3:$AQ$105,H$1,0)</f>
        <v>0</v>
      </c>
      <c r="I18" s="49">
        <f>HLOOKUP($C18,Übersicht!$E$3:$AQ$105,I$1,0)</f>
        <v>0</v>
      </c>
      <c r="J18" s="9"/>
      <c r="K18" s="10"/>
    </row>
    <row r="19" spans="1:11" ht="5.25" customHeight="1">
      <c r="A19" s="8"/>
      <c r="B19" s="66"/>
      <c r="C19" s="66"/>
      <c r="D19" s="70"/>
      <c r="E19" s="70"/>
      <c r="F19" s="70"/>
      <c r="G19" s="70"/>
      <c r="H19" s="70"/>
      <c r="I19" s="70"/>
      <c r="J19" s="9"/>
      <c r="K19" s="10"/>
    </row>
    <row r="20" spans="1:15" ht="12.75" hidden="1" outlineLevel="1">
      <c r="A20" s="8"/>
      <c r="B20" s="66"/>
      <c r="C20" s="66" t="s">
        <v>40</v>
      </c>
      <c r="D20" s="70">
        <f aca="true" t="shared" si="0" ref="D20:I20">MAX(D6:D18)</f>
        <v>20</v>
      </c>
      <c r="E20" s="70">
        <f t="shared" si="0"/>
        <v>474</v>
      </c>
      <c r="F20" s="70">
        <f t="shared" si="0"/>
        <v>30</v>
      </c>
      <c r="G20" s="70">
        <f t="shared" si="0"/>
        <v>11</v>
      </c>
      <c r="H20" s="70">
        <f t="shared" si="0"/>
        <v>10</v>
      </c>
      <c r="I20" s="70">
        <f t="shared" si="0"/>
        <v>4</v>
      </c>
      <c r="J20" s="9"/>
      <c r="K20" s="10"/>
      <c r="M20" s="46"/>
      <c r="N20" s="45"/>
      <c r="O20" s="45"/>
    </row>
    <row r="21" spans="1:15" ht="12.75" hidden="1" outlineLevel="1">
      <c r="A21" s="8"/>
      <c r="B21" s="66"/>
      <c r="C21" s="66" t="s">
        <v>41</v>
      </c>
      <c r="D21" s="70">
        <f aca="true" t="shared" si="1" ref="D21:I21">MIN(D7:D18)</f>
        <v>0</v>
      </c>
      <c r="E21" s="70">
        <f t="shared" si="1"/>
        <v>-327</v>
      </c>
      <c r="F21" s="70">
        <f t="shared" si="1"/>
        <v>0</v>
      </c>
      <c r="G21" s="70">
        <f t="shared" si="1"/>
        <v>0</v>
      </c>
      <c r="H21" s="70">
        <f t="shared" si="1"/>
        <v>0</v>
      </c>
      <c r="I21" s="70">
        <f t="shared" si="1"/>
        <v>0</v>
      </c>
      <c r="J21" s="9"/>
      <c r="K21" s="10"/>
      <c r="M21" s="46"/>
      <c r="N21" s="45"/>
      <c r="O21" s="45"/>
    </row>
    <row r="22" spans="1:15" ht="12.75" collapsed="1">
      <c r="A22" s="8"/>
      <c r="B22" s="66"/>
      <c r="C22" s="66"/>
      <c r="D22" s="70"/>
      <c r="E22" s="70"/>
      <c r="F22" s="70"/>
      <c r="G22" s="70"/>
      <c r="H22" s="70"/>
      <c r="I22" s="70"/>
      <c r="J22" s="9"/>
      <c r="K22" s="10"/>
      <c r="M22" s="46"/>
      <c r="N22" s="45"/>
      <c r="O22" s="45"/>
    </row>
    <row r="23" spans="1:11" ht="12.75" hidden="1" outlineLevel="1" collapsed="1">
      <c r="A23" s="8"/>
      <c r="B23" s="66"/>
      <c r="C23" s="66"/>
      <c r="D23" s="66">
        <f>Übersicht!A97</f>
        <v>95</v>
      </c>
      <c r="E23" s="66">
        <f>Übersicht!A98</f>
        <v>96</v>
      </c>
      <c r="F23" s="66">
        <f>Übersicht!A99</f>
        <v>97</v>
      </c>
      <c r="G23" s="66">
        <f>Übersicht!A101</f>
        <v>99</v>
      </c>
      <c r="H23" s="66">
        <f>Übersicht!A102</f>
        <v>100</v>
      </c>
      <c r="I23" s="9">
        <f>Übersicht!A104</f>
        <v>102</v>
      </c>
      <c r="J23" s="9">
        <f>Übersicht!A105</f>
        <v>103</v>
      </c>
      <c r="K23" s="10"/>
    </row>
    <row r="24" spans="1:11" ht="29.25" customHeight="1" collapsed="1">
      <c r="A24" s="8"/>
      <c r="B24" s="66"/>
      <c r="C24" s="66"/>
      <c r="D24" s="67" t="str">
        <f>Übersicht!C97</f>
        <v>% gespielt (von Gesamt)</v>
      </c>
      <c r="E24" s="67" t="str">
        <f>Übersicht!C98</f>
        <v>davon % gewonnen</v>
      </c>
      <c r="F24" s="67" t="str">
        <f>Übersicht!C99</f>
        <v>davon % verloren</v>
      </c>
      <c r="G24" s="67" t="str">
        <f>Übersicht!C101</f>
        <v>% gewonnen von Gesamt</v>
      </c>
      <c r="H24" s="67" t="str">
        <f>Übersicht!C102</f>
        <v>% verloren von Gesamt</v>
      </c>
      <c r="I24" s="67" t="str">
        <f>Übersicht!C104</f>
        <v>Punkte pro Spiel</v>
      </c>
      <c r="J24" s="67" t="str">
        <f>Übersicht!C105</f>
        <v>Punkte pro gespieltem Spiel</v>
      </c>
      <c r="K24" s="10"/>
    </row>
    <row r="25" spans="1:11" ht="12.75">
      <c r="A25" s="8"/>
      <c r="B25" s="68" t="str">
        <f aca="true" t="shared" si="2" ref="B25:C37">B6</f>
        <v>1.</v>
      </c>
      <c r="C25" s="69" t="str">
        <f t="shared" si="2"/>
        <v>Kobel</v>
      </c>
      <c r="D25" s="50">
        <f>IF(ISERROR(HLOOKUP($C6,Übersicht!$E$3:$AQ$105,D$23,0)),0,HLOOKUP($C6,Übersicht!$E$3:$AQ$105,D$23,0))</f>
        <v>0.42105263157894735</v>
      </c>
      <c r="E25" s="50">
        <f>IF(ISERROR(HLOOKUP($C6,Übersicht!$E$3:$AQ$105,E$23,0)),0,HLOOKUP($C6,Übersicht!$E$3:$AQ$105,E$23,0))</f>
        <v>1</v>
      </c>
      <c r="F25" s="50">
        <f>IF(ISERROR(HLOOKUP($C6,Übersicht!$E$3:$AQ$105,F$23,0)),0,HLOOKUP($C6,Übersicht!$E$3:$AQ$105,F$23,0))</f>
        <v>0</v>
      </c>
      <c r="G25" s="50">
        <f>IF(ISERROR(HLOOKUP($C6,Übersicht!$E$3:$AQ$105,G$23,0)),0,HLOOKUP($C6,Übersicht!$E$3:$AQ$105,G$23,0))</f>
        <v>0.42105263157894735</v>
      </c>
      <c r="H25" s="50">
        <f>IF(ISERROR(HLOOKUP($C6,Übersicht!$E$3:$AQ$105,H$23,0)),0,HLOOKUP($C6,Übersicht!$E$3:$AQ$105,H$23,0))</f>
        <v>0</v>
      </c>
      <c r="I25" s="51">
        <f>IF(HLOOKUP($C6,Übersicht!$E$3:$AQ$105,I$23,0)=-100,0,HLOOKUP($C6,Übersicht!$E$3:$AQ$105,I$23,0))</f>
        <v>24.94736842105263</v>
      </c>
      <c r="J25" s="51">
        <f>HLOOKUP($C6,Übersicht!$E$3:$AQ$105,J$23,0)</f>
        <v>59.25</v>
      </c>
      <c r="K25" s="10"/>
    </row>
    <row r="26" spans="1:11" ht="12.75">
      <c r="A26" s="8"/>
      <c r="B26" s="68" t="str">
        <f t="shared" si="2"/>
        <v>2.</v>
      </c>
      <c r="C26" s="69" t="str">
        <f t="shared" si="2"/>
        <v>Ole</v>
      </c>
      <c r="D26" s="52">
        <f>IF(ISERROR(HLOOKUP($C7,Übersicht!$E$3:$AQ$105,D$23,0)),0,HLOOKUP($C7,Übersicht!$E$3:$AQ$105,D$23,0))</f>
        <v>0.25</v>
      </c>
      <c r="E26" s="52">
        <f>IF(ISERROR(HLOOKUP($C7,Übersicht!$E$3:$AQ$105,E$23,0)),0,HLOOKUP($C7,Übersicht!$E$3:$AQ$105,E$23,0))</f>
        <v>0.8333333333333334</v>
      </c>
      <c r="F26" s="52">
        <f>IF(ISERROR(HLOOKUP($C7,Übersicht!$E$3:$AQ$105,F$23,0)),0,HLOOKUP($C7,Übersicht!$E$3:$AQ$105,F$23,0))</f>
        <v>0.16666666666666666</v>
      </c>
      <c r="G26" s="52">
        <f>IF(ISERROR(HLOOKUP($C7,Übersicht!$E$3:$AQ$105,G$23,0)),0,HLOOKUP($C7,Übersicht!$E$3:$AQ$105,G$23,0))</f>
        <v>0.20833333333333334</v>
      </c>
      <c r="H26" s="52">
        <f>IF(ISERROR(HLOOKUP($C7,Übersicht!$E$3:$AQ$105,H$23,0)),0,HLOOKUP($C7,Übersicht!$E$3:$AQ$105,H$23,0))</f>
        <v>0.041666666666666664</v>
      </c>
      <c r="I26" s="53">
        <f>IF(HLOOKUP($C7,Übersicht!$E$3:$AQ$105,I$23,0)=-100,0,HLOOKUP($C7,Übersicht!$E$3:$AQ$105,I$23,0))</f>
        <v>14.666666666666666</v>
      </c>
      <c r="J26" s="53">
        <f>HLOOKUP($C7,Übersicht!$E$3:$AQ$105,J$23,0)</f>
        <v>58.666666666666664</v>
      </c>
      <c r="K26" s="10"/>
    </row>
    <row r="27" spans="1:11" ht="12.75">
      <c r="A27" s="8"/>
      <c r="B27" s="68" t="str">
        <f t="shared" si="2"/>
        <v>3.</v>
      </c>
      <c r="C27" s="69" t="str">
        <f t="shared" si="2"/>
        <v>Sievert</v>
      </c>
      <c r="D27" s="52">
        <f>IF(ISERROR(HLOOKUP($C8,Übersicht!$E$3:$AQ$105,D$23,0)),0,HLOOKUP($C8,Übersicht!$E$3:$AQ$105,D$23,0))</f>
        <v>0.36666666666666664</v>
      </c>
      <c r="E27" s="52">
        <f>IF(ISERROR(HLOOKUP($C8,Übersicht!$E$3:$AQ$105,E$23,0)),0,HLOOKUP($C8,Übersicht!$E$3:$AQ$105,E$23,0))</f>
        <v>0.9090909090909091</v>
      </c>
      <c r="F27" s="52">
        <f>IF(ISERROR(HLOOKUP($C8,Übersicht!$E$3:$AQ$105,F$23,0)),0,HLOOKUP($C8,Übersicht!$E$3:$AQ$105,F$23,0))</f>
        <v>0.09090909090909091</v>
      </c>
      <c r="G27" s="52">
        <f>IF(ISERROR(HLOOKUP($C8,Übersicht!$E$3:$AQ$105,G$23,0)),0,HLOOKUP($C8,Übersicht!$E$3:$AQ$105,G$23,0))</f>
        <v>0.3333333333333333</v>
      </c>
      <c r="H27" s="52">
        <f>IF(ISERROR(HLOOKUP($C8,Übersicht!$E$3:$AQ$105,H$23,0)),0,HLOOKUP($C8,Übersicht!$E$3:$AQ$105,H$23,0))</f>
        <v>0.03333333333333333</v>
      </c>
      <c r="I27" s="53">
        <f>IF(HLOOKUP($C8,Übersicht!$E$3:$AQ$105,I$23,0)=-100,0,HLOOKUP($C8,Übersicht!$E$3:$AQ$105,I$23,0))</f>
        <v>13.866666666666667</v>
      </c>
      <c r="J27" s="53">
        <f>HLOOKUP($C8,Übersicht!$E$3:$AQ$105,J$23,0)</f>
        <v>37.81818181818182</v>
      </c>
      <c r="K27" s="10"/>
    </row>
    <row r="28" spans="1:11" ht="12.75">
      <c r="A28" s="8"/>
      <c r="B28" s="68" t="str">
        <f t="shared" si="2"/>
        <v>4.</v>
      </c>
      <c r="C28" s="69" t="str">
        <f t="shared" si="2"/>
        <v>Christoph</v>
      </c>
      <c r="D28" s="52">
        <f>IF(ISERROR(HLOOKUP($C9,Übersicht!$E$3:$AQ$105,D$23,0)),0,HLOOKUP($C9,Übersicht!$E$3:$AQ$105,D$23,0))</f>
        <v>0.3</v>
      </c>
      <c r="E28" s="52">
        <f>IF(ISERROR(HLOOKUP($C9,Übersicht!$E$3:$AQ$105,E$23,0)),0,HLOOKUP($C9,Übersicht!$E$3:$AQ$105,E$23,0))</f>
        <v>0.8888888888888888</v>
      </c>
      <c r="F28" s="52">
        <f>IF(ISERROR(HLOOKUP($C9,Übersicht!$E$3:$AQ$105,F$23,0)),0,HLOOKUP($C9,Übersicht!$E$3:$AQ$105,F$23,0))</f>
        <v>0.1111111111111111</v>
      </c>
      <c r="G28" s="52">
        <f>IF(ISERROR(HLOOKUP($C9,Übersicht!$E$3:$AQ$105,G$23,0)),0,HLOOKUP($C9,Übersicht!$E$3:$AQ$105,G$23,0))</f>
        <v>0.26666666666666666</v>
      </c>
      <c r="H28" s="52">
        <f>IF(ISERROR(HLOOKUP($C9,Übersicht!$E$3:$AQ$105,H$23,0)),0,HLOOKUP($C9,Übersicht!$E$3:$AQ$105,H$23,0))</f>
        <v>0.03333333333333333</v>
      </c>
      <c r="I28" s="53">
        <f>IF(HLOOKUP($C9,Übersicht!$E$3:$AQ$105,I$23,0)=-100,0,HLOOKUP($C9,Übersicht!$E$3:$AQ$105,I$23,0))</f>
        <v>10.766666666666667</v>
      </c>
      <c r="J28" s="53">
        <f>HLOOKUP($C9,Übersicht!$E$3:$AQ$105,J$23,0)</f>
        <v>35.888888888888886</v>
      </c>
      <c r="K28" s="10"/>
    </row>
    <row r="29" spans="1:11" ht="12.75">
      <c r="A29" s="8"/>
      <c r="B29" s="68" t="str">
        <f t="shared" si="2"/>
        <v>5.</v>
      </c>
      <c r="C29" s="69" t="str">
        <f t="shared" si="2"/>
        <v>Hauke K.</v>
      </c>
      <c r="D29" s="52">
        <f>IF(ISERROR(HLOOKUP($C10,Übersicht!$E$3:$AQ$105,D$23,0)),0,HLOOKUP($C10,Übersicht!$E$3:$AQ$105,D$23,0))</f>
        <v>0.3333333333333333</v>
      </c>
      <c r="E29" s="52">
        <f>IF(ISERROR(HLOOKUP($C10,Übersicht!$E$3:$AQ$105,E$23,0)),0,HLOOKUP($C10,Übersicht!$E$3:$AQ$105,E$23,0))</f>
        <v>0.75</v>
      </c>
      <c r="F29" s="52">
        <f>IF(ISERROR(HLOOKUP($C10,Übersicht!$E$3:$AQ$105,F$23,0)),0,HLOOKUP($C10,Übersicht!$E$3:$AQ$105,F$23,0))</f>
        <v>0.25</v>
      </c>
      <c r="G29" s="52">
        <f>IF(ISERROR(HLOOKUP($C10,Übersicht!$E$3:$AQ$105,G$23,0)),0,HLOOKUP($C10,Übersicht!$E$3:$AQ$105,G$23,0))</f>
        <v>0.25</v>
      </c>
      <c r="H29" s="52">
        <f>IF(ISERROR(HLOOKUP($C10,Übersicht!$E$3:$AQ$105,H$23,0)),0,HLOOKUP($C10,Übersicht!$E$3:$AQ$105,H$23,0))</f>
        <v>0.08333333333333333</v>
      </c>
      <c r="I29" s="53">
        <f>IF(HLOOKUP($C10,Übersicht!$E$3:$AQ$105,I$23,0)=-100,0,HLOOKUP($C10,Übersicht!$E$3:$AQ$105,I$23,0))</f>
        <v>8.125</v>
      </c>
      <c r="J29" s="53">
        <f>HLOOKUP($C10,Übersicht!$E$3:$AQ$105,J$23,0)</f>
        <v>24.375</v>
      </c>
      <c r="K29" s="10"/>
    </row>
    <row r="30" spans="1:11" ht="12.75">
      <c r="A30" s="8"/>
      <c r="B30" s="68" t="str">
        <f t="shared" si="2"/>
        <v>6.</v>
      </c>
      <c r="C30" s="69" t="str">
        <f t="shared" si="2"/>
        <v>Malte</v>
      </c>
      <c r="D30" s="52">
        <f>IF(ISERROR(HLOOKUP($C11,Übersicht!$E$3:$AQ$105,D$23,0)),0,HLOOKUP($C11,Übersicht!$E$3:$AQ$105,D$23,0))</f>
        <v>0.35714285714285715</v>
      </c>
      <c r="E30" s="52">
        <f>IF(ISERROR(HLOOKUP($C11,Übersicht!$E$3:$AQ$105,E$23,0)),0,HLOOKUP($C11,Übersicht!$E$3:$AQ$105,E$23,0))</f>
        <v>0.8</v>
      </c>
      <c r="F30" s="52">
        <f>IF(ISERROR(HLOOKUP($C11,Übersicht!$E$3:$AQ$105,F$23,0)),0,HLOOKUP($C11,Übersicht!$E$3:$AQ$105,F$23,0))</f>
        <v>0.2</v>
      </c>
      <c r="G30" s="52">
        <f>IF(ISERROR(HLOOKUP($C11,Übersicht!$E$3:$AQ$105,G$23,0)),0,HLOOKUP($C11,Übersicht!$E$3:$AQ$105,G$23,0))</f>
        <v>0.2857142857142857</v>
      </c>
      <c r="H30" s="52">
        <f>IF(ISERROR(HLOOKUP($C11,Übersicht!$E$3:$AQ$105,H$23,0)),0,HLOOKUP($C11,Übersicht!$E$3:$AQ$105,H$23,0))</f>
        <v>0.07142857142857142</v>
      </c>
      <c r="I30" s="53">
        <f>IF(HLOOKUP($C11,Übersicht!$E$3:$AQ$105,I$23,0)=-100,0,HLOOKUP($C11,Übersicht!$E$3:$AQ$105,I$23,0))</f>
        <v>7.357142857142857</v>
      </c>
      <c r="J30" s="53">
        <f>HLOOKUP($C11,Übersicht!$E$3:$AQ$105,J$23,0)</f>
        <v>20.6</v>
      </c>
      <c r="K30" s="10"/>
    </row>
    <row r="31" spans="1:11" ht="12.75">
      <c r="A31" s="8"/>
      <c r="B31" s="68" t="str">
        <f t="shared" si="2"/>
        <v>7.</v>
      </c>
      <c r="C31" s="69" t="str">
        <f t="shared" si="2"/>
        <v>Paul</v>
      </c>
      <c r="D31" s="52">
        <f>IF(ISERROR(HLOOKUP($C12,Übersicht!$E$3:$AQ$105,D$23,0)),0,HLOOKUP($C12,Übersicht!$E$3:$AQ$105,D$23,0))</f>
        <v>0.4</v>
      </c>
      <c r="E31" s="52">
        <f>IF(ISERROR(HLOOKUP($C12,Übersicht!$E$3:$AQ$105,E$23,0)),0,HLOOKUP($C12,Übersicht!$E$3:$AQ$105,E$23,0))</f>
        <v>0.75</v>
      </c>
      <c r="F31" s="52">
        <f>IF(ISERROR(HLOOKUP($C12,Übersicht!$E$3:$AQ$105,F$23,0)),0,HLOOKUP($C12,Übersicht!$E$3:$AQ$105,F$23,0))</f>
        <v>0.25</v>
      </c>
      <c r="G31" s="52">
        <f>IF(ISERROR(HLOOKUP($C12,Übersicht!$E$3:$AQ$105,G$23,0)),0,HLOOKUP($C12,Übersicht!$E$3:$AQ$105,G$23,0))</f>
        <v>0.3</v>
      </c>
      <c r="H31" s="52">
        <f>IF(ISERROR(HLOOKUP($C12,Übersicht!$E$3:$AQ$105,H$23,0)),0,HLOOKUP($C12,Übersicht!$E$3:$AQ$105,H$23,0))</f>
        <v>0.1</v>
      </c>
      <c r="I31" s="53">
        <f>IF(HLOOKUP($C12,Übersicht!$E$3:$AQ$105,I$23,0)=-100,0,HLOOKUP($C12,Übersicht!$E$3:$AQ$105,I$23,0))</f>
        <v>6.85</v>
      </c>
      <c r="J31" s="53">
        <f>HLOOKUP($C12,Übersicht!$E$3:$AQ$105,J$23,0)</f>
        <v>17.125</v>
      </c>
      <c r="K31" s="10"/>
    </row>
    <row r="32" spans="1:11" ht="12.75">
      <c r="A32" s="8"/>
      <c r="B32" s="68" t="str">
        <f t="shared" si="2"/>
        <v>8.</v>
      </c>
      <c r="C32" s="69" t="str">
        <f t="shared" si="2"/>
        <v>Hauke</v>
      </c>
      <c r="D32" s="52">
        <f>IF(ISERROR(HLOOKUP($C13,Übersicht!$E$3:$AQ$105,D$23,0)),0,HLOOKUP($C13,Übersicht!$E$3:$AQ$105,D$23,0))</f>
        <v>0.2222222222222222</v>
      </c>
      <c r="E32" s="52">
        <f>IF(ISERROR(HLOOKUP($C13,Übersicht!$E$3:$AQ$105,E$23,0)),0,HLOOKUP($C13,Übersicht!$E$3:$AQ$105,E$23,0))</f>
        <v>0.75</v>
      </c>
      <c r="F32" s="52">
        <f>IF(ISERROR(HLOOKUP($C13,Übersicht!$E$3:$AQ$105,F$23,0)),0,HLOOKUP($C13,Übersicht!$E$3:$AQ$105,F$23,0))</f>
        <v>0.25</v>
      </c>
      <c r="G32" s="52">
        <f>IF(ISERROR(HLOOKUP($C13,Übersicht!$E$3:$AQ$105,G$23,0)),0,HLOOKUP($C13,Übersicht!$E$3:$AQ$105,G$23,0))</f>
        <v>0.16666666666666666</v>
      </c>
      <c r="H32" s="52">
        <f>IF(ISERROR(HLOOKUP($C13,Übersicht!$E$3:$AQ$105,H$23,0)),0,HLOOKUP($C13,Übersicht!$E$3:$AQ$105,H$23,0))</f>
        <v>0.05555555555555555</v>
      </c>
      <c r="I32" s="53">
        <f>IF(HLOOKUP($C13,Übersicht!$E$3:$AQ$105,I$23,0)=-100,0,HLOOKUP($C13,Übersicht!$E$3:$AQ$105,I$23,0))</f>
        <v>-8.166666666666666</v>
      </c>
      <c r="J32" s="53">
        <f>HLOOKUP($C13,Übersicht!$E$3:$AQ$105,J$23,0)</f>
        <v>-36.75</v>
      </c>
      <c r="K32" s="10"/>
    </row>
    <row r="33" spans="1:11" ht="12.75">
      <c r="A33" s="8"/>
      <c r="B33" s="68" t="str">
        <f t="shared" si="2"/>
        <v>9.</v>
      </c>
      <c r="C33" s="69" t="str">
        <f t="shared" si="2"/>
        <v>Jens</v>
      </c>
      <c r="D33" s="52">
        <f>IF(ISERROR(HLOOKUP($C14,Übersicht!$E$3:$AQ$105,D$23,0)),0,HLOOKUP($C14,Übersicht!$E$3:$AQ$105,D$23,0))</f>
        <v>0.13333333333333333</v>
      </c>
      <c r="E33" s="52">
        <f>IF(ISERROR(HLOOKUP($C14,Übersicht!$E$3:$AQ$105,E$23,0)),0,HLOOKUP($C14,Übersicht!$E$3:$AQ$105,E$23,0))</f>
        <v>0.75</v>
      </c>
      <c r="F33" s="52">
        <f>IF(ISERROR(HLOOKUP($C14,Übersicht!$E$3:$AQ$105,F$23,0)),0,HLOOKUP($C14,Übersicht!$E$3:$AQ$105,F$23,0))</f>
        <v>0.25</v>
      </c>
      <c r="G33" s="52">
        <f>IF(ISERROR(HLOOKUP($C14,Übersicht!$E$3:$AQ$105,G$23,0)),0,HLOOKUP($C14,Übersicht!$E$3:$AQ$105,G$23,0))</f>
        <v>0.1</v>
      </c>
      <c r="H33" s="52">
        <f>IF(ISERROR(HLOOKUP($C14,Übersicht!$E$3:$AQ$105,H$23,0)),0,HLOOKUP($C14,Übersicht!$E$3:$AQ$105,H$23,0))</f>
        <v>0.03333333333333333</v>
      </c>
      <c r="I33" s="53">
        <f>IF(HLOOKUP($C14,Übersicht!$E$3:$AQ$105,I$23,0)=-100,0,HLOOKUP($C14,Übersicht!$E$3:$AQ$105,I$23,0))</f>
        <v>-10.266666666666667</v>
      </c>
      <c r="J33" s="53">
        <f>HLOOKUP($C14,Übersicht!$E$3:$AQ$105,J$23,0)</f>
        <v>-77</v>
      </c>
      <c r="K33" s="10"/>
    </row>
    <row r="34" spans="1:11" ht="12.75">
      <c r="A34" s="8"/>
      <c r="B34" s="68" t="str">
        <f t="shared" si="2"/>
        <v>10.</v>
      </c>
      <c r="C34" s="69" t="str">
        <f t="shared" si="2"/>
        <v>Eike</v>
      </c>
      <c r="D34" s="52">
        <f>IF(ISERROR(HLOOKUP($C15,Übersicht!$E$3:$AQ$105,D$23,0)),0,HLOOKUP($C15,Übersicht!$E$3:$AQ$105,D$23,0))</f>
        <v>0.2777777777777778</v>
      </c>
      <c r="E34" s="52">
        <f>IF(ISERROR(HLOOKUP($C15,Übersicht!$E$3:$AQ$105,E$23,0)),0,HLOOKUP($C15,Übersicht!$E$3:$AQ$105,E$23,0))</f>
        <v>0.4</v>
      </c>
      <c r="F34" s="52">
        <f>IF(ISERROR(HLOOKUP($C15,Übersicht!$E$3:$AQ$105,F$23,0)),0,HLOOKUP($C15,Übersicht!$E$3:$AQ$105,F$23,0))</f>
        <v>0.6</v>
      </c>
      <c r="G34" s="52">
        <f>IF(ISERROR(HLOOKUP($C15,Übersicht!$E$3:$AQ$105,G$23,0)),0,HLOOKUP($C15,Übersicht!$E$3:$AQ$105,G$23,0))</f>
        <v>0.1111111111111111</v>
      </c>
      <c r="H34" s="52">
        <f>IF(ISERROR(HLOOKUP($C15,Übersicht!$E$3:$AQ$105,H$23,0)),0,HLOOKUP($C15,Übersicht!$E$3:$AQ$105,H$23,0))</f>
        <v>0.16666666666666666</v>
      </c>
      <c r="I34" s="53">
        <f>IF(HLOOKUP($C15,Übersicht!$E$3:$AQ$105,I$23,0)=-100,0,HLOOKUP($C15,Übersicht!$E$3:$AQ$105,I$23,0))</f>
        <v>-12.277777777777779</v>
      </c>
      <c r="J34" s="53">
        <f>HLOOKUP($C15,Übersicht!$E$3:$AQ$105,J$23,0)</f>
        <v>-44.2</v>
      </c>
      <c r="K34" s="10"/>
    </row>
    <row r="35" spans="1:11" ht="12.75">
      <c r="A35" s="8"/>
      <c r="B35" s="68" t="str">
        <f t="shared" si="2"/>
        <v>11.</v>
      </c>
      <c r="C35" s="69" t="str">
        <f t="shared" si="2"/>
        <v>Klumpo</v>
      </c>
      <c r="D35" s="52">
        <f>IF(ISERROR(HLOOKUP($C16,Übersicht!$E$3:$AQ$105,D$23,0)),0,HLOOKUP($C16,Übersicht!$E$3:$AQ$105,D$23,0))</f>
        <v>0.4166666666666667</v>
      </c>
      <c r="E35" s="52">
        <f>IF(ISERROR(HLOOKUP($C16,Übersicht!$E$3:$AQ$105,E$23,0)),0,HLOOKUP($C16,Übersicht!$E$3:$AQ$105,E$23,0))</f>
        <v>0.6</v>
      </c>
      <c r="F35" s="52">
        <f>IF(ISERROR(HLOOKUP($C16,Übersicht!$E$3:$AQ$105,F$23,0)),0,HLOOKUP($C16,Übersicht!$E$3:$AQ$105,F$23,0))</f>
        <v>0.4</v>
      </c>
      <c r="G35" s="52">
        <f>IF(ISERROR(HLOOKUP($C16,Übersicht!$E$3:$AQ$105,G$23,0)),0,HLOOKUP($C16,Übersicht!$E$3:$AQ$105,G$23,0))</f>
        <v>0.25</v>
      </c>
      <c r="H35" s="52">
        <f>IF(ISERROR(HLOOKUP($C16,Übersicht!$E$3:$AQ$105,H$23,0)),0,HLOOKUP($C16,Übersicht!$E$3:$AQ$105,H$23,0))</f>
        <v>0.16666666666666666</v>
      </c>
      <c r="I35" s="53">
        <f>IF(HLOOKUP($C16,Übersicht!$E$3:$AQ$105,I$23,0)=-100,0,HLOOKUP($C16,Übersicht!$E$3:$AQ$105,I$23,0))</f>
        <v>-13.625</v>
      </c>
      <c r="J35" s="53">
        <f>HLOOKUP($C16,Übersicht!$E$3:$AQ$105,J$23,0)</f>
        <v>-32.7</v>
      </c>
      <c r="K35" s="10"/>
    </row>
    <row r="36" spans="1:11" ht="12.75">
      <c r="A36" s="8"/>
      <c r="B36" s="68" t="str">
        <f t="shared" si="2"/>
        <v>12.</v>
      </c>
      <c r="C36" s="69" t="str">
        <f t="shared" si="2"/>
        <v>Aggi</v>
      </c>
      <c r="D36" s="52">
        <f>IF(ISERROR(HLOOKUP($C17,Übersicht!$E$3:$AQ$105,D$23,0)),0,HLOOKUP($C17,Übersicht!$E$3:$AQ$105,D$23,0))</f>
        <v>0</v>
      </c>
      <c r="E36" s="52">
        <f>IF(ISERROR(HLOOKUP($C17,Übersicht!$E$3:$AQ$105,E$23,0)),0,HLOOKUP($C17,Übersicht!$E$3:$AQ$105,E$23,0))</f>
        <v>0</v>
      </c>
      <c r="F36" s="52">
        <f>IF(ISERROR(HLOOKUP($C17,Übersicht!$E$3:$AQ$105,F$23,0)),0,HLOOKUP($C17,Übersicht!$E$3:$AQ$105,F$23,0))</f>
        <v>0</v>
      </c>
      <c r="G36" s="52">
        <f>IF(ISERROR(HLOOKUP($C17,Übersicht!$E$3:$AQ$105,G$23,0)),0,HLOOKUP($C17,Übersicht!$E$3:$AQ$105,G$23,0))</f>
        <v>0</v>
      </c>
      <c r="H36" s="52">
        <f>IF(ISERROR(HLOOKUP($C17,Übersicht!$E$3:$AQ$105,H$23,0)),0,HLOOKUP($C17,Übersicht!$E$3:$AQ$105,H$23,0))</f>
        <v>0</v>
      </c>
      <c r="I36" s="53">
        <f>IF(HLOOKUP($C17,Übersicht!$E$3:$AQ$105,I$23,0)=-100,0,HLOOKUP($C17,Übersicht!$E$3:$AQ$105,I$23,0))</f>
        <v>0</v>
      </c>
      <c r="J36" s="53" t="e">
        <f>HLOOKUP($C17,Übersicht!$E$3:$AQ$105,J$23,0)</f>
        <v>#DIV/0!</v>
      </c>
      <c r="K36" s="10"/>
    </row>
    <row r="37" spans="1:11" ht="12.75">
      <c r="A37" s="8"/>
      <c r="B37" s="68" t="str">
        <f t="shared" si="2"/>
        <v>12.</v>
      </c>
      <c r="C37" s="69" t="str">
        <f t="shared" si="2"/>
        <v>Ingo</v>
      </c>
      <c r="D37" s="54">
        <f>IF(ISERROR(HLOOKUP($C18,Übersicht!$E$3:$AQ$105,D$23,0)),0,HLOOKUP($C18,Übersicht!$E$3:$AQ$105,D$23,0))</f>
        <v>0</v>
      </c>
      <c r="E37" s="54">
        <f>IF(ISERROR(HLOOKUP($C18,Übersicht!$E$3:$AQ$105,E$23,0)),0,HLOOKUP($C18,Übersicht!$E$3:$AQ$105,E$23,0))</f>
        <v>0</v>
      </c>
      <c r="F37" s="54">
        <f>IF(ISERROR(HLOOKUP($C18,Übersicht!$E$3:$AQ$105,F$23,0)),0,HLOOKUP($C18,Übersicht!$E$3:$AQ$105,F$23,0))</f>
        <v>0</v>
      </c>
      <c r="G37" s="54">
        <f>IF(ISERROR(HLOOKUP($C18,Übersicht!$E$3:$AQ$105,G$23,0)),0,HLOOKUP($C18,Übersicht!$E$3:$AQ$105,G$23,0))</f>
        <v>0</v>
      </c>
      <c r="H37" s="54">
        <f>IF(ISERROR(HLOOKUP($C18,Übersicht!$E$3:$AQ$105,H$23,0)),0,HLOOKUP($C18,Übersicht!$E$3:$AQ$105,H$23,0))</f>
        <v>0</v>
      </c>
      <c r="I37" s="55">
        <f>IF(HLOOKUP($C18,Übersicht!$E$3:$AQ$105,I$23,0)=-100,0,HLOOKUP($C18,Übersicht!$E$3:$AQ$105,I$23,0))</f>
        <v>0</v>
      </c>
      <c r="J37" s="55" t="e">
        <f>HLOOKUP($C18,Übersicht!$E$3:$AQ$105,J$23,0)</f>
        <v>#DIV/0!</v>
      </c>
      <c r="K37" s="10"/>
    </row>
    <row r="38" spans="1:11" ht="5.25" customHeight="1">
      <c r="A38" s="8"/>
      <c r="B38" s="66"/>
      <c r="C38" s="66"/>
      <c r="D38" s="71"/>
      <c r="E38" s="71"/>
      <c r="F38" s="71"/>
      <c r="G38" s="71"/>
      <c r="H38" s="71"/>
      <c r="I38" s="72"/>
      <c r="J38" s="72"/>
      <c r="K38" s="10"/>
    </row>
    <row r="39" spans="1:15" ht="12.75" hidden="1" outlineLevel="1">
      <c r="A39" s="8"/>
      <c r="B39" s="66"/>
      <c r="C39" s="66" t="s">
        <v>40</v>
      </c>
      <c r="D39" s="71">
        <f aca="true" t="shared" si="3" ref="D39:J39">MAX(D25:D37)</f>
        <v>0.42105263157894735</v>
      </c>
      <c r="E39" s="71">
        <f t="shared" si="3"/>
        <v>1</v>
      </c>
      <c r="F39" s="71">
        <f t="shared" si="3"/>
        <v>0.6</v>
      </c>
      <c r="G39" s="71">
        <f t="shared" si="3"/>
        <v>0.42105263157894735</v>
      </c>
      <c r="H39" s="71">
        <f t="shared" si="3"/>
        <v>0.16666666666666666</v>
      </c>
      <c r="I39" s="72">
        <f t="shared" si="3"/>
        <v>24.94736842105263</v>
      </c>
      <c r="J39" s="72" t="e">
        <f t="shared" si="3"/>
        <v>#DIV/0!</v>
      </c>
      <c r="K39" s="10"/>
      <c r="M39" s="46"/>
      <c r="N39" s="45"/>
      <c r="O39" s="45"/>
    </row>
    <row r="40" spans="1:15" ht="12.75" hidden="1" outlineLevel="1">
      <c r="A40" s="8"/>
      <c r="B40" s="66"/>
      <c r="C40" s="66" t="s">
        <v>41</v>
      </c>
      <c r="D40" s="71">
        <f aca="true" t="shared" si="4" ref="D40:J40">MIN(D26:D37)</f>
        <v>0</v>
      </c>
      <c r="E40" s="71">
        <f t="shared" si="4"/>
        <v>0</v>
      </c>
      <c r="F40" s="71">
        <f t="shared" si="4"/>
        <v>0</v>
      </c>
      <c r="G40" s="71">
        <f t="shared" si="4"/>
        <v>0</v>
      </c>
      <c r="H40" s="71">
        <f t="shared" si="4"/>
        <v>0</v>
      </c>
      <c r="I40" s="72">
        <f t="shared" si="4"/>
        <v>-13.625</v>
      </c>
      <c r="J40" s="72" t="e">
        <f t="shared" si="4"/>
        <v>#DIV/0!</v>
      </c>
      <c r="K40" s="10"/>
      <c r="M40" s="46"/>
      <c r="N40" s="45"/>
      <c r="O40" s="45"/>
    </row>
    <row r="41" spans="1:11" ht="5.25" customHeight="1" collapsed="1" thickBo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3"/>
    </row>
  </sheetData>
  <sheetProtection/>
  <mergeCells count="1">
    <mergeCell ref="B3:J3"/>
  </mergeCells>
  <conditionalFormatting sqref="D6:E18">
    <cfRule type="cellIs" priority="9" dxfId="19" operator="equal">
      <formula>$E$20</formula>
    </cfRule>
    <cfRule type="cellIs" priority="10" dxfId="18" operator="equal">
      <formula>$E$21</formula>
    </cfRule>
  </conditionalFormatting>
  <conditionalFormatting sqref="F6:F18">
    <cfRule type="cellIs" priority="11" dxfId="19" operator="equal" stopIfTrue="1">
      <formula>$F$20</formula>
    </cfRule>
    <cfRule type="cellIs" priority="12" dxfId="18" operator="equal" stopIfTrue="1">
      <formula>$F$21</formula>
    </cfRule>
  </conditionalFormatting>
  <conditionalFormatting sqref="G6:G18">
    <cfRule type="cellIs" priority="13" dxfId="19" operator="equal" stopIfTrue="1">
      <formula>$G$20</formula>
    </cfRule>
    <cfRule type="cellIs" priority="14" dxfId="18" operator="equal" stopIfTrue="1">
      <formula>$G$21</formula>
    </cfRule>
  </conditionalFormatting>
  <conditionalFormatting sqref="H6:H18">
    <cfRule type="cellIs" priority="15" dxfId="19" operator="equal" stopIfTrue="1">
      <formula>$H$20</formula>
    </cfRule>
    <cfRule type="cellIs" priority="16" dxfId="18" operator="equal" stopIfTrue="1">
      <formula>$H$21</formula>
    </cfRule>
  </conditionalFormatting>
  <conditionalFormatting sqref="D25:D37">
    <cfRule type="cellIs" priority="17" dxfId="19" operator="equal" stopIfTrue="1">
      <formula>$D$39</formula>
    </cfRule>
    <cfRule type="cellIs" priority="18" dxfId="18" operator="equal" stopIfTrue="1">
      <formula>$D$40</formula>
    </cfRule>
  </conditionalFormatting>
  <conditionalFormatting sqref="E25:E37">
    <cfRule type="cellIs" priority="19" dxfId="19" operator="equal" stopIfTrue="1">
      <formula>$E$39</formula>
    </cfRule>
    <cfRule type="cellIs" priority="20" dxfId="18" operator="equal" stopIfTrue="1">
      <formula>$E$40</formula>
    </cfRule>
  </conditionalFormatting>
  <conditionalFormatting sqref="G25:G37">
    <cfRule type="cellIs" priority="21" dxfId="19" operator="equal" stopIfTrue="1">
      <formula>$G$39</formula>
    </cfRule>
    <cfRule type="cellIs" priority="22" dxfId="18" operator="equal" stopIfTrue="1">
      <formula>$G$40</formula>
    </cfRule>
  </conditionalFormatting>
  <conditionalFormatting sqref="I25:I37">
    <cfRule type="cellIs" priority="23" dxfId="19" operator="equal" stopIfTrue="1">
      <formula>$I$39</formula>
    </cfRule>
    <cfRule type="cellIs" priority="24" dxfId="18" operator="equal" stopIfTrue="1">
      <formula>$I$40</formula>
    </cfRule>
  </conditionalFormatting>
  <conditionalFormatting sqref="J25:J37">
    <cfRule type="cellIs" priority="25" dxfId="19" operator="equal" stopIfTrue="1">
      <formula>$J$39</formula>
    </cfRule>
    <cfRule type="cellIs" priority="26" dxfId="18" operator="equal" stopIfTrue="1">
      <formula>$J$40</formula>
    </cfRule>
  </conditionalFormatting>
  <conditionalFormatting sqref="I6:I18">
    <cfRule type="cellIs" priority="27" dxfId="19" operator="equal" stopIfTrue="1">
      <formula>$I$21</formula>
    </cfRule>
    <cfRule type="cellIs" priority="28" dxfId="18" operator="equal" stopIfTrue="1">
      <formula>$I$20</formula>
    </cfRule>
  </conditionalFormatting>
  <conditionalFormatting sqref="H25:H37">
    <cfRule type="cellIs" priority="29" dxfId="19" operator="equal" stopIfTrue="1">
      <formula>$H$40</formula>
    </cfRule>
    <cfRule type="cellIs" priority="30" dxfId="18" operator="equal" stopIfTrue="1">
      <formula>$H$39</formula>
    </cfRule>
  </conditionalFormatting>
  <conditionalFormatting sqref="F25:F37">
    <cfRule type="cellIs" priority="31" dxfId="19" operator="equal" stopIfTrue="1">
      <formula>$F$40</formula>
    </cfRule>
    <cfRule type="cellIs" priority="32" dxfId="18" operator="equal" stopIfTrue="1">
      <formula>$F$39</formula>
    </cfRule>
  </conditionalFormatting>
  <conditionalFormatting sqref="E6:E18">
    <cfRule type="cellIs" priority="3" dxfId="19" operator="equal" stopIfTrue="1">
      <formula>$E$20</formula>
    </cfRule>
    <cfRule type="cellIs" priority="4" dxfId="18" operator="equal" stopIfTrue="1">
      <formula>$E$21</formula>
    </cfRule>
  </conditionalFormatting>
  <conditionalFormatting sqref="D6:D18">
    <cfRule type="cellIs" priority="1" dxfId="19" operator="equal" stopIfTrue="1">
      <formula>$D$20</formula>
    </cfRule>
    <cfRule type="cellIs" priority="2" dxfId="18" operator="equal" stopIfTrue="1">
      <formula>$D$21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27"/>
  <sheetViews>
    <sheetView view="pageBreakPreview" zoomScale="70" zoomScaleNormal="70" zoomScaleSheetLayoutView="70" zoomScalePageLayoutView="0" workbookViewId="0" topLeftCell="C1">
      <pane ySplit="3" topLeftCell="A4" activePane="bottomLeft" state="frozen"/>
      <selection pane="topLeft" activeCell="K36" sqref="K36"/>
      <selection pane="bottomLeft" activeCell="AU76" sqref="AU76"/>
    </sheetView>
  </sheetViews>
  <sheetFormatPr defaultColWidth="11.421875" defaultRowHeight="12.75" outlineLevelRow="1"/>
  <cols>
    <col min="1" max="1" width="9.140625" style="0" customWidth="1"/>
    <col min="2" max="2" width="1.1484375" style="0" customWidth="1"/>
    <col min="3" max="3" width="25.421875" style="0" bestFit="1" customWidth="1"/>
    <col min="4" max="4" width="13.421875" style="0" customWidth="1"/>
    <col min="5" max="5" width="7.421875" style="0" customWidth="1"/>
    <col min="6" max="7" width="5.421875" style="0" bestFit="1" customWidth="1"/>
    <col min="8" max="8" width="7.00390625" style="0" bestFit="1" customWidth="1"/>
    <col min="9" max="10" width="5.421875" style="0" bestFit="1" customWidth="1"/>
    <col min="11" max="11" width="7.8515625" style="0" bestFit="1" customWidth="1"/>
    <col min="12" max="12" width="5.8515625" style="0" bestFit="1" customWidth="1"/>
    <col min="13" max="13" width="5.421875" style="0" bestFit="1" customWidth="1"/>
    <col min="14" max="14" width="7.421875" style="0" customWidth="1"/>
    <col min="15" max="16" width="5.421875" style="0" bestFit="1" customWidth="1"/>
    <col min="17" max="17" width="7.7109375" style="0" bestFit="1" customWidth="1"/>
    <col min="18" max="19" width="5.421875" style="0" bestFit="1" customWidth="1"/>
    <col min="20" max="20" width="7.421875" style="0" bestFit="1" customWidth="1"/>
    <col min="21" max="22" width="5.421875" style="0" bestFit="1" customWidth="1"/>
    <col min="23" max="23" width="7.00390625" style="0" bestFit="1" customWidth="1"/>
    <col min="24" max="25" width="5.421875" style="0" bestFit="1" customWidth="1"/>
    <col min="26" max="26" width="7.7109375" style="0" bestFit="1" customWidth="1"/>
    <col min="27" max="28" width="5.421875" style="0" bestFit="1" customWidth="1"/>
    <col min="29" max="29" width="7.421875" style="0" bestFit="1" customWidth="1"/>
    <col min="30" max="31" width="5.421875" style="0" bestFit="1" customWidth="1"/>
    <col min="32" max="32" width="7.421875" style="0" bestFit="1" customWidth="1"/>
    <col min="33" max="34" width="5.421875" style="0" bestFit="1" customWidth="1"/>
    <col min="35" max="35" width="7.421875" style="0" bestFit="1" customWidth="1"/>
    <col min="36" max="37" width="5.421875" style="0" bestFit="1" customWidth="1"/>
    <col min="38" max="38" width="8.7109375" style="0" customWidth="1"/>
    <col min="39" max="40" width="5.421875" style="0" bestFit="1" customWidth="1"/>
    <col min="41" max="41" width="8.8515625" style="0" bestFit="1" customWidth="1"/>
    <col min="42" max="43" width="5.421875" style="0" bestFit="1" customWidth="1"/>
    <col min="44" max="44" width="8.8515625" style="0" bestFit="1" customWidth="1"/>
    <col min="45" max="46" width="5.421875" style="0" bestFit="1" customWidth="1"/>
    <col min="47" max="47" width="1.28515625" style="0" customWidth="1"/>
  </cols>
  <sheetData>
    <row r="1" spans="2:47" ht="6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7"/>
    </row>
    <row r="2" spans="2:47" s="4" customFormat="1" ht="13.5" thickBot="1">
      <c r="B2" s="21"/>
      <c r="C2" s="22"/>
      <c r="D2" s="22"/>
      <c r="E2" s="58">
        <v>1</v>
      </c>
      <c r="F2" s="58"/>
      <c r="G2" s="58"/>
      <c r="H2" s="58">
        <f>E2+1</f>
        <v>2</v>
      </c>
      <c r="I2" s="58"/>
      <c r="J2" s="58"/>
      <c r="K2" s="58">
        <f>H2+1</f>
        <v>3</v>
      </c>
      <c r="L2" s="58"/>
      <c r="M2" s="58"/>
      <c r="N2" s="58">
        <f>K2+1</f>
        <v>4</v>
      </c>
      <c r="O2" s="58"/>
      <c r="P2" s="58"/>
      <c r="Q2" s="58">
        <f>N2+1</f>
        <v>5</v>
      </c>
      <c r="R2" s="58"/>
      <c r="S2" s="58"/>
      <c r="T2" s="58">
        <f>Q2+1</f>
        <v>6</v>
      </c>
      <c r="U2" s="58"/>
      <c r="V2" s="58"/>
      <c r="W2" s="58">
        <f>T2+1</f>
        <v>7</v>
      </c>
      <c r="X2" s="58"/>
      <c r="Y2" s="58"/>
      <c r="Z2" s="58">
        <f>W2+1</f>
        <v>8</v>
      </c>
      <c r="AA2" s="58"/>
      <c r="AB2" s="58"/>
      <c r="AC2" s="58">
        <f>Z2+1</f>
        <v>9</v>
      </c>
      <c r="AD2" s="58"/>
      <c r="AE2" s="58"/>
      <c r="AF2" s="58">
        <f>AC2+1</f>
        <v>10</v>
      </c>
      <c r="AG2" s="58"/>
      <c r="AH2" s="58"/>
      <c r="AI2" s="58">
        <f>AF2+1</f>
        <v>11</v>
      </c>
      <c r="AJ2" s="58"/>
      <c r="AK2" s="58"/>
      <c r="AL2" s="58">
        <f>AI2+1</f>
        <v>12</v>
      </c>
      <c r="AM2" s="58"/>
      <c r="AN2" s="58"/>
      <c r="AO2" s="58">
        <f>AL2+1</f>
        <v>13</v>
      </c>
      <c r="AP2" s="58"/>
      <c r="AQ2" s="58"/>
      <c r="AR2" s="58" t="s">
        <v>24</v>
      </c>
      <c r="AS2" s="58"/>
      <c r="AT2" s="58"/>
      <c r="AU2" s="23"/>
    </row>
    <row r="3" spans="1:47" ht="56.25" customHeight="1" thickBot="1">
      <c r="A3">
        <v>1</v>
      </c>
      <c r="B3" s="8"/>
      <c r="C3" s="9"/>
      <c r="D3" s="9"/>
      <c r="E3" s="1" t="str">
        <f>'[1]Tisch 1'!N7</f>
        <v>Hauke</v>
      </c>
      <c r="F3" s="2" t="str">
        <f>'[1]Tisch 1'!O7</f>
        <v>gewonnen</v>
      </c>
      <c r="G3" s="3" t="str">
        <f>'[1]Tisch 1'!P7</f>
        <v>verloren</v>
      </c>
      <c r="H3" s="1" t="str">
        <f>'[1]Tisch 1'!Q7</f>
        <v>Sievert</v>
      </c>
      <c r="I3" s="2" t="str">
        <f>'[1]Tisch 1'!R7</f>
        <v>gewonnen</v>
      </c>
      <c r="J3" s="3" t="str">
        <f>'[1]Tisch 1'!S7</f>
        <v>verloren</v>
      </c>
      <c r="K3" s="1" t="str">
        <f>'[1]Tisch 1'!T7</f>
        <v>Christoph</v>
      </c>
      <c r="L3" s="2" t="str">
        <f>'[1]Tisch 1'!U7</f>
        <v>gewonnen</v>
      </c>
      <c r="M3" s="3" t="str">
        <f>'[1]Tisch 1'!V7</f>
        <v>verloren</v>
      </c>
      <c r="N3" s="1" t="s">
        <v>45</v>
      </c>
      <c r="O3" s="2" t="s">
        <v>7</v>
      </c>
      <c r="P3" s="3" t="s">
        <v>8</v>
      </c>
      <c r="Q3" s="1" t="str">
        <f>'[1]Tisch 2'!N7</f>
        <v>Ingo</v>
      </c>
      <c r="R3" s="2" t="str">
        <f>'[1]Tisch 2'!O7</f>
        <v>gewonnen</v>
      </c>
      <c r="S3" s="3" t="str">
        <f>'[1]Tisch 2'!P7</f>
        <v>verloren</v>
      </c>
      <c r="T3" s="1" t="str">
        <f>'[1]Tisch 2'!Q7</f>
        <v>Eike</v>
      </c>
      <c r="U3" s="2" t="str">
        <f>'[1]Tisch 2'!R7</f>
        <v>gewonnen</v>
      </c>
      <c r="V3" s="3" t="str">
        <f>'[1]Tisch 2'!S7</f>
        <v>verloren</v>
      </c>
      <c r="W3" s="1" t="s">
        <v>42</v>
      </c>
      <c r="X3" s="2" t="str">
        <f>'[1]Tisch 2'!U7</f>
        <v>gewonnen</v>
      </c>
      <c r="Y3" s="3" t="str">
        <f>'[1]Tisch 2'!V7</f>
        <v>verloren</v>
      </c>
      <c r="Z3" s="1" t="str">
        <f>'[1]Tisch 2'!W7</f>
        <v>Aggi</v>
      </c>
      <c r="AA3" s="2" t="str">
        <f>'[1]Tisch 2'!X7</f>
        <v>gewonnen</v>
      </c>
      <c r="AB3" s="3" t="str">
        <f>'[1]Tisch 2'!Y7</f>
        <v>verloren</v>
      </c>
      <c r="AC3" s="1" t="str">
        <f>'[1]Tisch 3'!N7</f>
        <v>Paul</v>
      </c>
      <c r="AD3" s="2" t="str">
        <f>'[1]Tisch 3'!O7</f>
        <v>gewonnen</v>
      </c>
      <c r="AE3" s="3" t="str">
        <f>'[1]Tisch 3'!P7</f>
        <v>verloren</v>
      </c>
      <c r="AF3" s="1" t="s">
        <v>43</v>
      </c>
      <c r="AG3" s="2" t="str">
        <f>'[1]Tisch 3'!R7</f>
        <v>gewonnen</v>
      </c>
      <c r="AH3" s="3" t="str">
        <f>'[1]Tisch 3'!S7</f>
        <v>verloren</v>
      </c>
      <c r="AI3" s="1" t="str">
        <f>'[1]Tisch 3'!T7</f>
        <v>Ole</v>
      </c>
      <c r="AJ3" s="2" t="str">
        <f>'[1]Tisch 3'!U7</f>
        <v>gewonnen</v>
      </c>
      <c r="AK3" s="3" t="str">
        <f>'[1]Tisch 3'!V7</f>
        <v>verloren</v>
      </c>
      <c r="AL3" s="1" t="str">
        <f>'[2]Gesamt_27.09.2008'!W2</f>
        <v>Malte</v>
      </c>
      <c r="AM3" s="2" t="str">
        <f>'[1]Tisch 3'!X7</f>
        <v>gewonnen</v>
      </c>
      <c r="AN3" s="3" t="str">
        <f>'[1]Tisch 3'!Y7</f>
        <v>verloren</v>
      </c>
      <c r="AO3" s="1" t="s">
        <v>44</v>
      </c>
      <c r="AP3" s="2" t="s">
        <v>7</v>
      </c>
      <c r="AQ3" s="3" t="s">
        <v>8</v>
      </c>
      <c r="AR3" s="1"/>
      <c r="AS3" s="2"/>
      <c r="AT3" s="3"/>
      <c r="AU3" s="10"/>
    </row>
    <row r="4" spans="1:47" ht="12.75" customHeight="1">
      <c r="A4">
        <f>A3+1</f>
        <v>2</v>
      </c>
      <c r="B4" s="8"/>
      <c r="C4" s="59">
        <v>40229</v>
      </c>
      <c r="D4" s="9" t="s">
        <v>3</v>
      </c>
      <c r="E4" s="5">
        <f>HLOOKUP(E$3,'[3]28.02.2010'!$B$2:$AH$79,38,0)</f>
        <v>-147</v>
      </c>
      <c r="F4" s="6">
        <f>'[3]28.02.2010'!$L$39</f>
        <v>3</v>
      </c>
      <c r="G4" s="7">
        <f>'[3]28.02.2010'!$M$39</f>
        <v>1</v>
      </c>
      <c r="H4" s="5">
        <f>HLOOKUP(H$3,'[3]28.02.2010'!$B$2:$AH$79,38,0)</f>
        <v>416</v>
      </c>
      <c r="I4" s="6">
        <f>'[3]28.02.2010'!$C$39</f>
        <v>10</v>
      </c>
      <c r="J4" s="7">
        <f>'[3]28.02.2010'!$D$39</f>
        <v>1</v>
      </c>
      <c r="K4" s="5">
        <f>HLOOKUP(K$3,'[3]28.02.2010'!$B$2:$AH$79,38,0)</f>
        <v>323</v>
      </c>
      <c r="L4" s="6">
        <f>'[3]28.02.2010'!I39</f>
        <v>8</v>
      </c>
      <c r="M4" s="7">
        <f>'[3]28.02.2010'!J39</f>
        <v>1</v>
      </c>
      <c r="N4" s="5">
        <f>HLOOKUP(N$3,'[3]28.02.2010'!$B$2:$AH$79,38,0)</f>
        <v>-308</v>
      </c>
      <c r="O4" s="6">
        <f>'[3]28.02.2010'!$L$39</f>
        <v>3</v>
      </c>
      <c r="P4" s="7">
        <f>'[3]28.02.2010'!$M$39</f>
        <v>1</v>
      </c>
      <c r="Q4" s="5"/>
      <c r="R4" s="6"/>
      <c r="S4" s="7"/>
      <c r="T4" s="5">
        <f>HLOOKUP(T$3,'[3]28.02.2010'!$B$2:$AH$79,38,0)</f>
        <v>-221</v>
      </c>
      <c r="U4" s="6">
        <f>'[3]28.02.2010'!O39</f>
        <v>2</v>
      </c>
      <c r="V4" s="7">
        <f>'[3]28.02.2010'!P39</f>
        <v>3</v>
      </c>
      <c r="W4" s="5">
        <f>HLOOKUP(W$3,'[3]28.02.2010'!$B$2:$AH$79,38,0)</f>
        <v>474</v>
      </c>
      <c r="X4" s="6">
        <f>'[3]28.02.2010'!R39</f>
        <v>8</v>
      </c>
      <c r="Y4" s="7">
        <f>'[3]28.02.2010'!S39</f>
        <v>0</v>
      </c>
      <c r="Z4" s="5"/>
      <c r="AA4" s="6"/>
      <c r="AB4" s="7"/>
      <c r="AC4" s="5">
        <f>HLOOKUP(AC$3,'[3]28.02.2010'!$B$2:$AH$79,38,0)</f>
        <v>137</v>
      </c>
      <c r="AD4" s="6">
        <f>'[3]28.02.2010'!U39</f>
        <v>6</v>
      </c>
      <c r="AE4" s="7">
        <f>'[3]28.02.2010'!V39</f>
        <v>2</v>
      </c>
      <c r="AF4" s="5">
        <f>HLOOKUP(AF$3,'[3]28.02.2010'!$B$2:$AH$79,38,0)</f>
        <v>-327</v>
      </c>
      <c r="AG4" s="6">
        <f>'[3]28.02.2010'!AG39</f>
        <v>6</v>
      </c>
      <c r="AH4" s="7">
        <f>'[3]28.02.2010'!AH39</f>
        <v>4</v>
      </c>
      <c r="AI4" s="5">
        <f>HLOOKUP(AI$3,'[3]28.02.2010'!$B$2:$AH$79,38,0)</f>
        <v>352</v>
      </c>
      <c r="AJ4" s="6">
        <f>'[3]28.02.2010'!X39</f>
        <v>5</v>
      </c>
      <c r="AK4" s="7">
        <f>'[3]28.02.2010'!Y39</f>
        <v>1</v>
      </c>
      <c r="AL4" s="5">
        <f>HLOOKUP(AL$3,'[3]28.02.2010'!$B$2:$AH$79,38,0)</f>
        <v>103</v>
      </c>
      <c r="AM4" s="6">
        <f>'[3]28.02.2010'!AD39</f>
        <v>4</v>
      </c>
      <c r="AN4" s="7">
        <f>'[3]28.02.2010'!AE39</f>
        <v>1</v>
      </c>
      <c r="AO4" s="5">
        <f>HLOOKUP(AO$3,'[3]28.02.2010'!$B$2:$AH$79,38,0)</f>
        <v>195</v>
      </c>
      <c r="AP4" s="6">
        <f>'[3]28.02.2010'!AA39</f>
        <v>6</v>
      </c>
      <c r="AQ4" s="7">
        <f>'[3]28.02.2010'!AB39</f>
        <v>2</v>
      </c>
      <c r="AR4" s="5">
        <f aca="true" t="shared" si="0" ref="AR4:AT5">E4+H4+K4+Q4+T4+W4+Z4+AC4+AF4+AI4+AL4+AO4+N4</f>
        <v>997</v>
      </c>
      <c r="AS4" s="6">
        <f t="shared" si="0"/>
        <v>61</v>
      </c>
      <c r="AT4" s="7">
        <f t="shared" si="0"/>
        <v>17</v>
      </c>
      <c r="AU4" s="10"/>
    </row>
    <row r="5" spans="1:47" ht="13.5" thickBot="1">
      <c r="A5">
        <f aca="true" t="shared" si="1" ref="A5:A69">A4+1</f>
        <v>3</v>
      </c>
      <c r="B5" s="8"/>
      <c r="C5" s="60"/>
      <c r="D5" s="9" t="s">
        <v>4</v>
      </c>
      <c r="E5" s="11">
        <f>HLOOKUP(E$3,'[3]28.02.2010'!$B$2:$AH$79,76,0)</f>
        <v>0</v>
      </c>
      <c r="F5" s="12">
        <f>'[3]28.02.2010'!AG77</f>
        <v>0</v>
      </c>
      <c r="G5" s="13">
        <f>'[3]28.02.2010'!AH77</f>
        <v>0</v>
      </c>
      <c r="H5" s="11">
        <f>HLOOKUP(H$3,'[3]28.02.2010'!$B$2:$AH$79,76,0)</f>
        <v>0</v>
      </c>
      <c r="I5" s="12">
        <f>'[3]28.02.2010'!I77</f>
        <v>0</v>
      </c>
      <c r="J5" s="13">
        <f>'[3]28.02.2010'!J77</f>
        <v>0</v>
      </c>
      <c r="K5" s="11">
        <f>HLOOKUP(K$3,'[3]28.02.2010'!$B$2:$AH$79,76,0)</f>
        <v>0</v>
      </c>
      <c r="L5" s="12">
        <f>'[3]28.02.2010'!C77</f>
        <v>0</v>
      </c>
      <c r="M5" s="13">
        <f>'[3]28.02.2010'!D77</f>
        <v>0</v>
      </c>
      <c r="N5" s="11">
        <f>HLOOKUP(N$3,'[3]28.02.2010'!$B$2:$AH$79,76,0)</f>
        <v>0</v>
      </c>
      <c r="O5" s="12">
        <f>'[3]28.02.2010'!AP77</f>
        <v>0</v>
      </c>
      <c r="P5" s="13">
        <f>'[3]28.02.2010'!AQ77</f>
        <v>0</v>
      </c>
      <c r="Q5" s="11"/>
      <c r="R5" s="12"/>
      <c r="S5" s="13"/>
      <c r="T5" s="11">
        <f>HLOOKUP(T$3,'[3]28.02.2010'!$B$2:$AH$79,76,0)</f>
        <v>0</v>
      </c>
      <c r="U5" s="12">
        <f>'[3]28.02.2010'!F77</f>
        <v>0</v>
      </c>
      <c r="V5" s="13">
        <f>'[3]28.02.2010'!G77</f>
        <v>0</v>
      </c>
      <c r="W5" s="11">
        <f>HLOOKUP(W$3,'[3]28.02.2010'!$B$2:$AH$79,76,0)</f>
        <v>0</v>
      </c>
      <c r="X5" s="12">
        <f>'[3]28.02.2010'!O77</f>
        <v>0</v>
      </c>
      <c r="Y5" s="13">
        <f>'[3]28.02.2010'!P77</f>
        <v>0</v>
      </c>
      <c r="Z5" s="11"/>
      <c r="AA5" s="12"/>
      <c r="AB5" s="13"/>
      <c r="AC5" s="11">
        <f>HLOOKUP(AC$3,'[3]28.02.2010'!$B$2:$AH$79,76,0)</f>
        <v>0</v>
      </c>
      <c r="AD5" s="12">
        <f>'[3]28.02.2010'!L77</f>
        <v>0</v>
      </c>
      <c r="AE5" s="13">
        <f>'[3]28.02.2010'!M77</f>
        <v>0</v>
      </c>
      <c r="AF5" s="11">
        <f>HLOOKUP(AF$3,'[3]28.02.2010'!$B$2:$AH$79,76,0)</f>
        <v>0</v>
      </c>
      <c r="AG5" s="12">
        <f>'[3]28.02.2010'!R77</f>
        <v>0</v>
      </c>
      <c r="AH5" s="13">
        <f>'[3]28.02.2010'!S77</f>
        <v>0</v>
      </c>
      <c r="AI5" s="11">
        <f>HLOOKUP(AI$3,'[3]28.02.2010'!$B$2:$AH$79,76,0)</f>
        <v>0</v>
      </c>
      <c r="AJ5" s="12">
        <f>'[3]28.02.2010'!AA77</f>
        <v>0</v>
      </c>
      <c r="AK5" s="13">
        <f>'[3]28.02.2010'!AB77</f>
        <v>0</v>
      </c>
      <c r="AL5" s="11">
        <f>HLOOKUP(AL$3,'[3]28.02.2010'!$B$2:$AH$79,76,0)</f>
        <v>0</v>
      </c>
      <c r="AM5" s="12">
        <f>'[3]28.02.2010'!X77</f>
        <v>0</v>
      </c>
      <c r="AN5" s="13">
        <f>'[3]28.02.2010'!Y77</f>
        <v>0</v>
      </c>
      <c r="AO5" s="11">
        <f>HLOOKUP(AO$3,'[3]28.02.2010'!$B$2:$AH$79,76,0)</f>
        <v>0</v>
      </c>
      <c r="AP5" s="12">
        <f>'[3]28.02.2010'!AA77</f>
        <v>0</v>
      </c>
      <c r="AQ5" s="13">
        <f>'[3]28.02.2010'!AB77</f>
        <v>0</v>
      </c>
      <c r="AR5" s="11">
        <f t="shared" si="0"/>
        <v>0</v>
      </c>
      <c r="AS5" s="12">
        <f t="shared" si="0"/>
        <v>0</v>
      </c>
      <c r="AT5" s="13">
        <f t="shared" si="0"/>
        <v>0</v>
      </c>
      <c r="AU5" s="10"/>
    </row>
    <row r="6" spans="1:47" ht="12.75" customHeight="1" hidden="1" outlineLevel="1">
      <c r="A6">
        <f t="shared" si="1"/>
        <v>4</v>
      </c>
      <c r="B6" s="8"/>
      <c r="C6" s="60"/>
      <c r="D6" s="9" t="s">
        <v>5</v>
      </c>
      <c r="E6" s="8" t="s">
        <v>6</v>
      </c>
      <c r="F6" s="9"/>
      <c r="G6" s="10"/>
      <c r="H6" s="8"/>
      <c r="I6" s="9"/>
      <c r="J6" s="10"/>
      <c r="K6" s="8" t="s">
        <v>6</v>
      </c>
      <c r="L6" s="9"/>
      <c r="M6" s="10"/>
      <c r="N6" s="8" t="s">
        <v>6</v>
      </c>
      <c r="O6" s="9"/>
      <c r="P6" s="10"/>
      <c r="Q6" s="8" t="s">
        <v>6</v>
      </c>
      <c r="R6" s="9"/>
      <c r="S6" s="10"/>
      <c r="T6" s="8"/>
      <c r="U6" s="9"/>
      <c r="V6" s="10"/>
      <c r="W6" s="8" t="s">
        <v>6</v>
      </c>
      <c r="X6" s="9"/>
      <c r="Y6" s="10"/>
      <c r="Z6" s="8"/>
      <c r="AA6" s="9"/>
      <c r="AB6" s="10"/>
      <c r="AC6" s="8"/>
      <c r="AD6" s="9"/>
      <c r="AE6" s="10"/>
      <c r="AF6" s="8"/>
      <c r="AG6" s="9"/>
      <c r="AH6" s="10"/>
      <c r="AI6" s="8"/>
      <c r="AJ6" s="9"/>
      <c r="AK6" s="10"/>
      <c r="AL6" s="8"/>
      <c r="AM6" s="9"/>
      <c r="AN6" s="10"/>
      <c r="AO6" s="8"/>
      <c r="AP6" s="9"/>
      <c r="AQ6" s="10"/>
      <c r="AR6" s="8"/>
      <c r="AS6" s="9"/>
      <c r="AT6" s="10"/>
      <c r="AU6" s="10"/>
    </row>
    <row r="7" spans="1:47" ht="12.75" customHeight="1" hidden="1" outlineLevel="1">
      <c r="A7">
        <f t="shared" si="1"/>
        <v>5</v>
      </c>
      <c r="B7" s="8"/>
      <c r="C7" s="60"/>
      <c r="D7" s="9" t="s">
        <v>0</v>
      </c>
      <c r="E7" s="8"/>
      <c r="F7" s="9"/>
      <c r="G7" s="10"/>
      <c r="H7" s="8"/>
      <c r="I7" s="9"/>
      <c r="J7" s="10"/>
      <c r="K7" s="8"/>
      <c r="L7" s="9"/>
      <c r="M7" s="10"/>
      <c r="N7" s="8"/>
      <c r="O7" s="9"/>
      <c r="P7" s="10"/>
      <c r="Q7" s="8"/>
      <c r="R7" s="9"/>
      <c r="S7" s="10"/>
      <c r="T7" s="8"/>
      <c r="U7" s="9"/>
      <c r="V7" s="10"/>
      <c r="W7" s="8"/>
      <c r="X7" s="9"/>
      <c r="Y7" s="10"/>
      <c r="Z7" s="8"/>
      <c r="AA7" s="9"/>
      <c r="AB7" s="10"/>
      <c r="AC7" s="8"/>
      <c r="AD7" s="9"/>
      <c r="AE7" s="10"/>
      <c r="AF7" s="8"/>
      <c r="AG7" s="9"/>
      <c r="AH7" s="10"/>
      <c r="AI7" s="8"/>
      <c r="AJ7" s="9"/>
      <c r="AK7" s="10"/>
      <c r="AL7" s="8"/>
      <c r="AM7" s="9"/>
      <c r="AN7" s="10"/>
      <c r="AO7" s="8"/>
      <c r="AP7" s="9"/>
      <c r="AQ7" s="10"/>
      <c r="AR7" s="8"/>
      <c r="AS7" s="9"/>
      <c r="AT7" s="10"/>
      <c r="AU7" s="10"/>
    </row>
    <row r="8" spans="1:47" ht="12.75" customHeight="1" hidden="1" outlineLevel="1">
      <c r="A8">
        <f t="shared" si="1"/>
        <v>6</v>
      </c>
      <c r="B8" s="8"/>
      <c r="C8" s="60"/>
      <c r="D8" s="9" t="s">
        <v>1</v>
      </c>
      <c r="E8" s="8"/>
      <c r="F8" s="9"/>
      <c r="G8" s="10"/>
      <c r="H8" s="8" t="s">
        <v>6</v>
      </c>
      <c r="I8" s="9"/>
      <c r="J8" s="10"/>
      <c r="K8" s="8"/>
      <c r="L8" s="9"/>
      <c r="M8" s="10"/>
      <c r="N8" s="8"/>
      <c r="O8" s="9"/>
      <c r="P8" s="10"/>
      <c r="Q8" s="8"/>
      <c r="R8" s="9"/>
      <c r="S8" s="10"/>
      <c r="T8" s="8" t="s">
        <v>6</v>
      </c>
      <c r="U8" s="9"/>
      <c r="V8" s="10"/>
      <c r="W8" s="8"/>
      <c r="X8" s="9"/>
      <c r="Y8" s="10"/>
      <c r="Z8" s="8"/>
      <c r="AA8" s="9"/>
      <c r="AB8" s="10"/>
      <c r="AC8" s="8" t="s">
        <v>6</v>
      </c>
      <c r="AD8" s="9"/>
      <c r="AE8" s="10"/>
      <c r="AF8" s="8"/>
      <c r="AG8" s="9"/>
      <c r="AH8" s="10"/>
      <c r="AI8" s="8"/>
      <c r="AJ8" s="9"/>
      <c r="AK8" s="10"/>
      <c r="AL8" s="8" t="s">
        <v>6</v>
      </c>
      <c r="AM8" s="9"/>
      <c r="AN8" s="10"/>
      <c r="AO8" s="8"/>
      <c r="AP8" s="9"/>
      <c r="AQ8" s="10"/>
      <c r="AR8" s="8"/>
      <c r="AS8" s="9"/>
      <c r="AT8" s="10"/>
      <c r="AU8" s="10"/>
    </row>
    <row r="9" spans="1:47" ht="13.5" customHeight="1" hidden="1" outlineLevel="1" thickBot="1">
      <c r="A9">
        <f t="shared" si="1"/>
        <v>7</v>
      </c>
      <c r="B9" s="8"/>
      <c r="C9" s="60"/>
      <c r="D9" s="9" t="s">
        <v>2</v>
      </c>
      <c r="E9" s="11"/>
      <c r="F9" s="12"/>
      <c r="G9" s="13"/>
      <c r="H9" s="11"/>
      <c r="I9" s="12"/>
      <c r="J9" s="13"/>
      <c r="K9" s="11"/>
      <c r="L9" s="12"/>
      <c r="M9" s="13"/>
      <c r="N9" s="11"/>
      <c r="O9" s="12"/>
      <c r="P9" s="13"/>
      <c r="Q9" s="11"/>
      <c r="R9" s="12"/>
      <c r="S9" s="13"/>
      <c r="T9" s="11"/>
      <c r="U9" s="12"/>
      <c r="V9" s="13"/>
      <c r="W9" s="11"/>
      <c r="X9" s="12"/>
      <c r="Y9" s="13"/>
      <c r="Z9" s="11"/>
      <c r="AA9" s="12"/>
      <c r="AB9" s="13"/>
      <c r="AC9" s="11"/>
      <c r="AD9" s="12"/>
      <c r="AE9" s="13"/>
      <c r="AF9" s="11"/>
      <c r="AG9" s="12"/>
      <c r="AH9" s="13"/>
      <c r="AI9" s="11"/>
      <c r="AJ9" s="12"/>
      <c r="AK9" s="13"/>
      <c r="AL9" s="11"/>
      <c r="AM9" s="12"/>
      <c r="AN9" s="13"/>
      <c r="AO9" s="11"/>
      <c r="AP9" s="12"/>
      <c r="AQ9" s="13"/>
      <c r="AR9" s="11"/>
      <c r="AS9" s="12"/>
      <c r="AT9" s="13"/>
      <c r="AU9" s="10"/>
    </row>
    <row r="10" spans="1:47" s="4" customFormat="1" ht="12.75" collapsed="1">
      <c r="A10">
        <f t="shared" si="1"/>
        <v>8</v>
      </c>
      <c r="B10" s="21"/>
      <c r="C10" s="22"/>
      <c r="D10" s="22"/>
      <c r="E10" s="22">
        <f aca="true" t="shared" si="2" ref="E10:AQ10">SUM(E4:E9)</f>
        <v>-147</v>
      </c>
      <c r="F10" s="22">
        <f t="shared" si="2"/>
        <v>3</v>
      </c>
      <c r="G10" s="22">
        <f t="shared" si="2"/>
        <v>1</v>
      </c>
      <c r="H10" s="22">
        <f t="shared" si="2"/>
        <v>416</v>
      </c>
      <c r="I10" s="22">
        <f t="shared" si="2"/>
        <v>10</v>
      </c>
      <c r="J10" s="22">
        <f t="shared" si="2"/>
        <v>1</v>
      </c>
      <c r="K10" s="22">
        <f t="shared" si="2"/>
        <v>323</v>
      </c>
      <c r="L10" s="22">
        <f t="shared" si="2"/>
        <v>8</v>
      </c>
      <c r="M10" s="22">
        <f t="shared" si="2"/>
        <v>1</v>
      </c>
      <c r="N10" s="22">
        <f>SUM(N4:N9)</f>
        <v>-308</v>
      </c>
      <c r="O10" s="22">
        <f>SUM(O4:O9)</f>
        <v>3</v>
      </c>
      <c r="P10" s="22">
        <f>SUM(P4:P9)</f>
        <v>1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-221</v>
      </c>
      <c r="U10" s="22">
        <f t="shared" si="2"/>
        <v>2</v>
      </c>
      <c r="V10" s="22">
        <f t="shared" si="2"/>
        <v>3</v>
      </c>
      <c r="W10" s="22">
        <f t="shared" si="2"/>
        <v>474</v>
      </c>
      <c r="X10" s="22">
        <f t="shared" si="2"/>
        <v>8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137</v>
      </c>
      <c r="AD10" s="22">
        <f t="shared" si="2"/>
        <v>6</v>
      </c>
      <c r="AE10" s="22">
        <f t="shared" si="2"/>
        <v>2</v>
      </c>
      <c r="AF10" s="22">
        <f t="shared" si="2"/>
        <v>-327</v>
      </c>
      <c r="AG10" s="22">
        <f t="shared" si="2"/>
        <v>6</v>
      </c>
      <c r="AH10" s="22">
        <f t="shared" si="2"/>
        <v>4</v>
      </c>
      <c r="AI10" s="22">
        <f t="shared" si="2"/>
        <v>352</v>
      </c>
      <c r="AJ10" s="22">
        <f t="shared" si="2"/>
        <v>5</v>
      </c>
      <c r="AK10" s="22">
        <f t="shared" si="2"/>
        <v>1</v>
      </c>
      <c r="AL10" s="22">
        <f t="shared" si="2"/>
        <v>103</v>
      </c>
      <c r="AM10" s="22">
        <f t="shared" si="2"/>
        <v>4</v>
      </c>
      <c r="AN10" s="22">
        <f t="shared" si="2"/>
        <v>1</v>
      </c>
      <c r="AO10" s="22">
        <f t="shared" si="2"/>
        <v>195</v>
      </c>
      <c r="AP10" s="22">
        <f t="shared" si="2"/>
        <v>6</v>
      </c>
      <c r="AQ10" s="22">
        <f t="shared" si="2"/>
        <v>2</v>
      </c>
      <c r="AR10" s="22">
        <f>SUM(AR4:AR9)</f>
        <v>997</v>
      </c>
      <c r="AS10" s="22">
        <f>SUM(AS4:AS9)</f>
        <v>61</v>
      </c>
      <c r="AT10" s="22">
        <f>SUM(AT4:AT9)</f>
        <v>17</v>
      </c>
      <c r="AU10" s="23"/>
    </row>
    <row r="11" spans="1:47" s="14" customFormat="1" ht="12.75">
      <c r="A11">
        <f t="shared" si="1"/>
        <v>9</v>
      </c>
      <c r="B11" s="31"/>
      <c r="C11" s="15"/>
      <c r="D11" s="15" t="s">
        <v>9</v>
      </c>
      <c r="E11" s="15">
        <f>'[3]28.02.2010'!$K$1</f>
        <v>18</v>
      </c>
      <c r="F11" s="15"/>
      <c r="G11" s="15"/>
      <c r="H11" s="15">
        <f>'[3]28.02.2010'!$B$1</f>
        <v>30</v>
      </c>
      <c r="I11" s="15"/>
      <c r="J11" s="15"/>
      <c r="K11" s="15">
        <f>'[3]28.02.2010'!$H$1</f>
        <v>30</v>
      </c>
      <c r="L11" s="15"/>
      <c r="M11" s="15"/>
      <c r="N11" s="15">
        <f>'[3]28.02.2010'!$E$1</f>
        <v>30</v>
      </c>
      <c r="O11" s="15"/>
      <c r="P11" s="15"/>
      <c r="Q11" s="15"/>
      <c r="R11" s="15"/>
      <c r="S11" s="15"/>
      <c r="T11" s="15">
        <f>'[3]28.02.2010'!$N$1</f>
        <v>18</v>
      </c>
      <c r="U11" s="15"/>
      <c r="V11" s="15"/>
      <c r="W11" s="15">
        <f>'[3]28.02.2010'!$Q$1</f>
        <v>19</v>
      </c>
      <c r="X11" s="15"/>
      <c r="Y11" s="15"/>
      <c r="Z11" s="15"/>
      <c r="AA11" s="15"/>
      <c r="AB11" s="15"/>
      <c r="AC11" s="15">
        <f>'[3]28.02.2010'!$T$1</f>
        <v>20</v>
      </c>
      <c r="AD11" s="15"/>
      <c r="AE11" s="15"/>
      <c r="AF11" s="15">
        <f>'[3]28.02.2010'!$AF$1</f>
        <v>24</v>
      </c>
      <c r="AG11" s="15"/>
      <c r="AH11" s="15"/>
      <c r="AI11" s="15">
        <f>'[3]28.02.2010'!$W$1</f>
        <v>24</v>
      </c>
      <c r="AJ11" s="15"/>
      <c r="AK11" s="15"/>
      <c r="AL11" s="15">
        <f>'[3]28.02.2010'!$AC$1</f>
        <v>14</v>
      </c>
      <c r="AM11" s="15"/>
      <c r="AN11" s="15"/>
      <c r="AO11" s="15">
        <f>'[3]28.02.2010'!$Z$1</f>
        <v>24</v>
      </c>
      <c r="AP11" s="15"/>
      <c r="AQ11" s="15"/>
      <c r="AR11" s="15">
        <f>E11+H11+K11+Q11+T11+W11+Z11+AC11+AF11+AI11+AL11+AO11+N11</f>
        <v>251</v>
      </c>
      <c r="AS11" s="15"/>
      <c r="AT11" s="15"/>
      <c r="AU11" s="32"/>
    </row>
    <row r="12" spans="1:47" s="4" customFormat="1" ht="12.75">
      <c r="A12">
        <f t="shared" si="1"/>
        <v>10</v>
      </c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3"/>
    </row>
    <row r="13" spans="1:47" s="4" customFormat="1" ht="12.75">
      <c r="A13">
        <f t="shared" si="1"/>
        <v>11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3"/>
    </row>
    <row r="14" spans="1:47" ht="13.5" thickBot="1">
      <c r="A14">
        <f t="shared" si="1"/>
        <v>12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/>
    </row>
    <row r="15" spans="1:47" ht="12.75" customHeight="1">
      <c r="A15">
        <f t="shared" si="1"/>
        <v>13</v>
      </c>
      <c r="B15" s="8"/>
      <c r="C15" s="59"/>
      <c r="D15" s="9" t="s">
        <v>3</v>
      </c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7"/>
      <c r="T15" s="5"/>
      <c r="U15" s="6"/>
      <c r="V15" s="7"/>
      <c r="W15" s="5"/>
      <c r="X15" s="6"/>
      <c r="Y15" s="7"/>
      <c r="Z15" s="5"/>
      <c r="AA15" s="6"/>
      <c r="AB15" s="7"/>
      <c r="AC15" s="5"/>
      <c r="AD15" s="6"/>
      <c r="AE15" s="7"/>
      <c r="AF15" s="5"/>
      <c r="AG15" s="6"/>
      <c r="AH15" s="7"/>
      <c r="AI15" s="5"/>
      <c r="AJ15" s="6"/>
      <c r="AK15" s="7"/>
      <c r="AL15" s="5"/>
      <c r="AM15" s="6"/>
      <c r="AN15" s="7"/>
      <c r="AO15" s="5"/>
      <c r="AP15" s="6"/>
      <c r="AQ15" s="7"/>
      <c r="AR15" s="5">
        <f aca="true" t="shared" si="3" ref="AR15:AT16">E15+H15+K15+Q15+T15+W15+Z15+AC15+AF15+AI15+AL15+AO15+N15</f>
        <v>0</v>
      </c>
      <c r="AS15" s="6">
        <f t="shared" si="3"/>
        <v>0</v>
      </c>
      <c r="AT15" s="7">
        <f t="shared" si="3"/>
        <v>0</v>
      </c>
      <c r="AU15" s="10"/>
    </row>
    <row r="16" spans="1:47" ht="13.5" thickBot="1">
      <c r="A16">
        <f t="shared" si="1"/>
        <v>14</v>
      </c>
      <c r="B16" s="8"/>
      <c r="C16" s="60"/>
      <c r="D16" s="9" t="s">
        <v>4</v>
      </c>
      <c r="E16" s="11"/>
      <c r="F16" s="12"/>
      <c r="G16" s="13"/>
      <c r="H16" s="11"/>
      <c r="I16" s="12"/>
      <c r="J16" s="13"/>
      <c r="K16" s="11"/>
      <c r="L16" s="12"/>
      <c r="M16" s="13"/>
      <c r="N16" s="11"/>
      <c r="O16" s="12"/>
      <c r="P16" s="13"/>
      <c r="Q16" s="11"/>
      <c r="R16" s="12"/>
      <c r="S16" s="13"/>
      <c r="T16" s="11"/>
      <c r="U16" s="12"/>
      <c r="V16" s="13"/>
      <c r="W16" s="11"/>
      <c r="X16" s="12"/>
      <c r="Y16" s="13"/>
      <c r="Z16" s="11"/>
      <c r="AA16" s="12"/>
      <c r="AB16" s="13"/>
      <c r="AC16" s="11"/>
      <c r="AD16" s="12"/>
      <c r="AE16" s="13"/>
      <c r="AF16" s="11"/>
      <c r="AG16" s="12"/>
      <c r="AH16" s="13"/>
      <c r="AI16" s="11"/>
      <c r="AJ16" s="12"/>
      <c r="AK16" s="13"/>
      <c r="AL16" s="11"/>
      <c r="AM16" s="12"/>
      <c r="AN16" s="13"/>
      <c r="AO16" s="11"/>
      <c r="AP16" s="12"/>
      <c r="AQ16" s="13"/>
      <c r="AR16" s="11">
        <f t="shared" si="3"/>
        <v>0</v>
      </c>
      <c r="AS16" s="12">
        <f t="shared" si="3"/>
        <v>0</v>
      </c>
      <c r="AT16" s="13">
        <f t="shared" si="3"/>
        <v>0</v>
      </c>
      <c r="AU16" s="10"/>
    </row>
    <row r="17" spans="1:47" ht="12.75" customHeight="1" hidden="1" outlineLevel="1">
      <c r="A17">
        <f t="shared" si="1"/>
        <v>15</v>
      </c>
      <c r="B17" s="8"/>
      <c r="C17" s="60"/>
      <c r="D17" s="9" t="s">
        <v>5</v>
      </c>
      <c r="E17" s="8"/>
      <c r="F17" s="9"/>
      <c r="G17" s="10"/>
      <c r="H17" s="8"/>
      <c r="I17" s="9"/>
      <c r="J17" s="10"/>
      <c r="K17" s="8" t="s">
        <v>6</v>
      </c>
      <c r="L17" s="9"/>
      <c r="M17" s="10"/>
      <c r="N17" s="8"/>
      <c r="O17" s="9"/>
      <c r="P17" s="10"/>
      <c r="Q17" s="8"/>
      <c r="R17" s="9"/>
      <c r="S17" s="10"/>
      <c r="T17" s="8"/>
      <c r="U17" s="9"/>
      <c r="V17" s="10"/>
      <c r="W17" s="8" t="s">
        <v>6</v>
      </c>
      <c r="X17" s="9"/>
      <c r="Y17" s="10"/>
      <c r="Z17" s="8"/>
      <c r="AA17" s="9"/>
      <c r="AB17" s="10"/>
      <c r="AC17" s="8" t="s">
        <v>6</v>
      </c>
      <c r="AD17" s="9"/>
      <c r="AE17" s="10"/>
      <c r="AF17" s="8"/>
      <c r="AG17" s="9"/>
      <c r="AH17" s="10"/>
      <c r="AI17" s="8" t="s">
        <v>6</v>
      </c>
      <c r="AJ17" s="9"/>
      <c r="AK17" s="10"/>
      <c r="AL17" s="8"/>
      <c r="AM17" s="9"/>
      <c r="AN17" s="10"/>
      <c r="AO17" s="8"/>
      <c r="AP17" s="9"/>
      <c r="AQ17" s="10"/>
      <c r="AR17" s="8"/>
      <c r="AS17" s="9"/>
      <c r="AT17" s="10"/>
      <c r="AU17" s="10"/>
    </row>
    <row r="18" spans="1:47" ht="12.75" customHeight="1" hidden="1" outlineLevel="1">
      <c r="A18">
        <f t="shared" si="1"/>
        <v>16</v>
      </c>
      <c r="B18" s="8"/>
      <c r="C18" s="60"/>
      <c r="D18" s="9" t="s">
        <v>0</v>
      </c>
      <c r="E18" s="8"/>
      <c r="F18" s="9"/>
      <c r="G18" s="10"/>
      <c r="H18" s="8"/>
      <c r="I18" s="9"/>
      <c r="J18" s="10"/>
      <c r="K18" s="8"/>
      <c r="L18" s="9"/>
      <c r="M18" s="10"/>
      <c r="N18" s="8"/>
      <c r="O18" s="9"/>
      <c r="P18" s="10"/>
      <c r="Q18" s="8"/>
      <c r="R18" s="9"/>
      <c r="S18" s="10"/>
      <c r="T18" s="8"/>
      <c r="U18" s="9"/>
      <c r="V18" s="10"/>
      <c r="W18" s="8"/>
      <c r="X18" s="9"/>
      <c r="Y18" s="10"/>
      <c r="Z18" s="8"/>
      <c r="AA18" s="9"/>
      <c r="AB18" s="10"/>
      <c r="AC18" s="8"/>
      <c r="AD18" s="9"/>
      <c r="AE18" s="10"/>
      <c r="AF18" s="8"/>
      <c r="AG18" s="9"/>
      <c r="AH18" s="10"/>
      <c r="AI18" s="8"/>
      <c r="AJ18" s="9"/>
      <c r="AK18" s="10"/>
      <c r="AL18" s="8"/>
      <c r="AM18" s="9"/>
      <c r="AN18" s="10"/>
      <c r="AO18" s="8"/>
      <c r="AP18" s="9"/>
      <c r="AQ18" s="10"/>
      <c r="AR18" s="8"/>
      <c r="AS18" s="9"/>
      <c r="AT18" s="10"/>
      <c r="AU18" s="10"/>
    </row>
    <row r="19" spans="1:47" ht="12.75" customHeight="1" hidden="1" outlineLevel="1">
      <c r="A19">
        <f t="shared" si="1"/>
        <v>17</v>
      </c>
      <c r="B19" s="8"/>
      <c r="C19" s="60"/>
      <c r="D19" s="9" t="s">
        <v>1</v>
      </c>
      <c r="E19" s="8"/>
      <c r="F19" s="9"/>
      <c r="G19" s="10"/>
      <c r="H19" s="8" t="s">
        <v>6</v>
      </c>
      <c r="I19" s="9"/>
      <c r="J19" s="10"/>
      <c r="K19" s="8"/>
      <c r="L19" s="9"/>
      <c r="M19" s="10"/>
      <c r="N19" s="8"/>
      <c r="O19" s="9"/>
      <c r="P19" s="10"/>
      <c r="Q19" s="8"/>
      <c r="R19" s="9"/>
      <c r="S19" s="10"/>
      <c r="T19" s="8" t="s">
        <v>6</v>
      </c>
      <c r="U19" s="9"/>
      <c r="V19" s="10"/>
      <c r="W19" s="8"/>
      <c r="X19" s="9"/>
      <c r="Y19" s="10"/>
      <c r="Z19" s="8" t="s">
        <v>6</v>
      </c>
      <c r="AA19" s="9"/>
      <c r="AB19" s="10"/>
      <c r="AC19" s="8"/>
      <c r="AD19" s="9"/>
      <c r="AE19" s="10"/>
      <c r="AF19" s="8"/>
      <c r="AG19" s="9"/>
      <c r="AH19" s="10"/>
      <c r="AI19" s="8"/>
      <c r="AJ19" s="9"/>
      <c r="AK19" s="10"/>
      <c r="AL19" s="8"/>
      <c r="AM19" s="9"/>
      <c r="AN19" s="10"/>
      <c r="AO19" s="8"/>
      <c r="AP19" s="9"/>
      <c r="AQ19" s="10"/>
      <c r="AR19" s="8"/>
      <c r="AS19" s="9"/>
      <c r="AT19" s="10"/>
      <c r="AU19" s="10"/>
    </row>
    <row r="20" spans="1:47" ht="13.5" customHeight="1" hidden="1" outlineLevel="1" thickBot="1">
      <c r="A20">
        <f t="shared" si="1"/>
        <v>18</v>
      </c>
      <c r="B20" s="8"/>
      <c r="C20" s="60"/>
      <c r="D20" s="9" t="s">
        <v>2</v>
      </c>
      <c r="E20" s="11"/>
      <c r="F20" s="12"/>
      <c r="G20" s="13"/>
      <c r="H20" s="11"/>
      <c r="I20" s="12"/>
      <c r="J20" s="13"/>
      <c r="K20" s="11"/>
      <c r="L20" s="12"/>
      <c r="M20" s="13"/>
      <c r="N20" s="11"/>
      <c r="O20" s="12"/>
      <c r="P20" s="13"/>
      <c r="Q20" s="11"/>
      <c r="R20" s="12"/>
      <c r="S20" s="13"/>
      <c r="T20" s="11"/>
      <c r="U20" s="12"/>
      <c r="V20" s="13"/>
      <c r="W20" s="11"/>
      <c r="X20" s="12"/>
      <c r="Y20" s="13"/>
      <c r="Z20" s="11"/>
      <c r="AA20" s="12"/>
      <c r="AB20" s="13"/>
      <c r="AC20" s="11"/>
      <c r="AD20" s="12"/>
      <c r="AE20" s="13"/>
      <c r="AF20" s="11"/>
      <c r="AG20" s="12"/>
      <c r="AH20" s="13"/>
      <c r="AI20" s="11"/>
      <c r="AJ20" s="12"/>
      <c r="AK20" s="13"/>
      <c r="AL20" s="11"/>
      <c r="AM20" s="12"/>
      <c r="AN20" s="13"/>
      <c r="AO20" s="11"/>
      <c r="AP20" s="12"/>
      <c r="AQ20" s="13"/>
      <c r="AR20" s="11"/>
      <c r="AS20" s="12"/>
      <c r="AT20" s="13"/>
      <c r="AU20" s="10"/>
    </row>
    <row r="21" spans="1:47" s="4" customFormat="1" ht="12.75" collapsed="1">
      <c r="A21">
        <f t="shared" si="1"/>
        <v>19</v>
      </c>
      <c r="B21" s="21"/>
      <c r="C21" s="22"/>
      <c r="D21" s="22"/>
      <c r="E21" s="22">
        <f aca="true" t="shared" si="4" ref="E21:AQ21">SUM(E15:E20)</f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  <c r="N21" s="22">
        <f>SUM(N15:N20)</f>
        <v>0</v>
      </c>
      <c r="O21" s="22">
        <f>SUM(O15:O20)</f>
        <v>0</v>
      </c>
      <c r="P21" s="22">
        <f>SUM(P15:P20)</f>
        <v>0</v>
      </c>
      <c r="Q21" s="22">
        <f t="shared" si="4"/>
        <v>0</v>
      </c>
      <c r="R21" s="22">
        <f t="shared" si="4"/>
        <v>0</v>
      </c>
      <c r="S21" s="22">
        <f t="shared" si="4"/>
        <v>0</v>
      </c>
      <c r="T21" s="22">
        <f t="shared" si="4"/>
        <v>0</v>
      </c>
      <c r="U21" s="22">
        <f t="shared" si="4"/>
        <v>0</v>
      </c>
      <c r="V21" s="22">
        <f t="shared" si="4"/>
        <v>0</v>
      </c>
      <c r="W21" s="22">
        <f t="shared" si="4"/>
        <v>0</v>
      </c>
      <c r="X21" s="22">
        <f t="shared" si="4"/>
        <v>0</v>
      </c>
      <c r="Y21" s="22">
        <f t="shared" si="4"/>
        <v>0</v>
      </c>
      <c r="Z21" s="22">
        <f t="shared" si="4"/>
        <v>0</v>
      </c>
      <c r="AA21" s="22">
        <f t="shared" si="4"/>
        <v>0</v>
      </c>
      <c r="AB21" s="22">
        <f t="shared" si="4"/>
        <v>0</v>
      </c>
      <c r="AC21" s="22">
        <f t="shared" si="4"/>
        <v>0</v>
      </c>
      <c r="AD21" s="22">
        <f t="shared" si="4"/>
        <v>0</v>
      </c>
      <c r="AE21" s="22">
        <f t="shared" si="4"/>
        <v>0</v>
      </c>
      <c r="AF21" s="22">
        <f t="shared" si="4"/>
        <v>0</v>
      </c>
      <c r="AG21" s="22">
        <f t="shared" si="4"/>
        <v>0</v>
      </c>
      <c r="AH21" s="22">
        <f t="shared" si="4"/>
        <v>0</v>
      </c>
      <c r="AI21" s="22">
        <f t="shared" si="4"/>
        <v>0</v>
      </c>
      <c r="AJ21" s="22">
        <f t="shared" si="4"/>
        <v>0</v>
      </c>
      <c r="AK21" s="22">
        <f t="shared" si="4"/>
        <v>0</v>
      </c>
      <c r="AL21" s="22">
        <f t="shared" si="4"/>
        <v>0</v>
      </c>
      <c r="AM21" s="22">
        <f t="shared" si="4"/>
        <v>0</v>
      </c>
      <c r="AN21" s="22">
        <f t="shared" si="4"/>
        <v>0</v>
      </c>
      <c r="AO21" s="22">
        <f t="shared" si="4"/>
        <v>0</v>
      </c>
      <c r="AP21" s="22">
        <f t="shared" si="4"/>
        <v>0</v>
      </c>
      <c r="AQ21" s="22">
        <f t="shared" si="4"/>
        <v>0</v>
      </c>
      <c r="AR21" s="22">
        <f>SUM(AR15:AR20)</f>
        <v>0</v>
      </c>
      <c r="AS21" s="22">
        <f>SUM(AS15:AS20)</f>
        <v>0</v>
      </c>
      <c r="AT21" s="22">
        <f>SUM(AT15:AT20)</f>
        <v>0</v>
      </c>
      <c r="AU21" s="23"/>
    </row>
    <row r="22" spans="1:47" s="4" customFormat="1" ht="12.75">
      <c r="A22">
        <f t="shared" si="1"/>
        <v>20</v>
      </c>
      <c r="B22" s="21"/>
      <c r="C22" s="22"/>
      <c r="D22" s="15" t="s">
        <v>9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>
        <f>E22+H22+K22+Q22+T22+W22+Z22+AC22+AF22+AI22+AL22+AO22+N22</f>
        <v>0</v>
      </c>
      <c r="AS22" s="15"/>
      <c r="AT22" s="15"/>
      <c r="AU22" s="23"/>
    </row>
    <row r="23" spans="1:47" s="4" customFormat="1" ht="12.75">
      <c r="A23">
        <f t="shared" si="1"/>
        <v>21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3"/>
    </row>
    <row r="24" spans="1:47" s="4" customFormat="1" ht="12.75">
      <c r="A24">
        <f t="shared" si="1"/>
        <v>22</v>
      </c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3"/>
    </row>
    <row r="25" spans="1:47" ht="13.5" thickBot="1">
      <c r="A25">
        <f t="shared" si="1"/>
        <v>23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</row>
    <row r="26" spans="1:47" ht="12.75" customHeight="1">
      <c r="A26">
        <f t="shared" si="1"/>
        <v>24</v>
      </c>
      <c r="B26" s="8"/>
      <c r="C26" s="59"/>
      <c r="D26" s="9" t="s">
        <v>3</v>
      </c>
      <c r="E26" s="5"/>
      <c r="F26" s="6"/>
      <c r="G26" s="7"/>
      <c r="H26" s="5"/>
      <c r="I26" s="6"/>
      <c r="J26" s="7"/>
      <c r="K26" s="5"/>
      <c r="L26" s="6"/>
      <c r="M26" s="7"/>
      <c r="N26" s="5"/>
      <c r="O26" s="6"/>
      <c r="P26" s="7"/>
      <c r="Q26" s="5"/>
      <c r="R26" s="6"/>
      <c r="S26" s="7"/>
      <c r="T26" s="5"/>
      <c r="U26" s="6"/>
      <c r="V26" s="7"/>
      <c r="W26" s="5"/>
      <c r="X26" s="6"/>
      <c r="Y26" s="7"/>
      <c r="Z26" s="5"/>
      <c r="AA26" s="6"/>
      <c r="AB26" s="7"/>
      <c r="AC26" s="5"/>
      <c r="AD26" s="6"/>
      <c r="AE26" s="7"/>
      <c r="AF26" s="5"/>
      <c r="AG26" s="6"/>
      <c r="AH26" s="7"/>
      <c r="AI26" s="5"/>
      <c r="AJ26" s="6"/>
      <c r="AK26" s="7"/>
      <c r="AL26" s="5"/>
      <c r="AM26" s="6"/>
      <c r="AN26" s="7"/>
      <c r="AO26" s="5"/>
      <c r="AP26" s="6"/>
      <c r="AQ26" s="7"/>
      <c r="AR26" s="5">
        <f aca="true" t="shared" si="5" ref="AR26:AT27">E26+H26+K26+Q26+T26+W26+Z26+AC26+AF26+AI26+AL26+AO26+N26</f>
        <v>0</v>
      </c>
      <c r="AS26" s="6">
        <f t="shared" si="5"/>
        <v>0</v>
      </c>
      <c r="AT26" s="7">
        <f t="shared" si="5"/>
        <v>0</v>
      </c>
      <c r="AU26" s="10"/>
    </row>
    <row r="27" spans="1:47" ht="13.5" thickBot="1">
      <c r="A27">
        <f t="shared" si="1"/>
        <v>25</v>
      </c>
      <c r="B27" s="8"/>
      <c r="C27" s="60"/>
      <c r="D27" s="9" t="s">
        <v>4</v>
      </c>
      <c r="E27" s="11"/>
      <c r="F27" s="12"/>
      <c r="G27" s="13"/>
      <c r="H27" s="11"/>
      <c r="I27" s="12"/>
      <c r="J27" s="13"/>
      <c r="K27" s="11"/>
      <c r="L27" s="12"/>
      <c r="M27" s="13"/>
      <c r="N27" s="11"/>
      <c r="O27" s="12"/>
      <c r="P27" s="13"/>
      <c r="Q27" s="11"/>
      <c r="R27" s="12"/>
      <c r="S27" s="13"/>
      <c r="T27" s="11"/>
      <c r="U27" s="12"/>
      <c r="V27" s="13"/>
      <c r="W27" s="11"/>
      <c r="X27" s="12"/>
      <c r="Y27" s="13"/>
      <c r="Z27" s="11"/>
      <c r="AA27" s="12"/>
      <c r="AB27" s="13"/>
      <c r="AC27" s="11"/>
      <c r="AD27" s="12"/>
      <c r="AE27" s="13"/>
      <c r="AF27" s="11"/>
      <c r="AG27" s="12"/>
      <c r="AH27" s="13"/>
      <c r="AI27" s="11"/>
      <c r="AJ27" s="12"/>
      <c r="AK27" s="13"/>
      <c r="AL27" s="11"/>
      <c r="AM27" s="12"/>
      <c r="AN27" s="13"/>
      <c r="AO27" s="11"/>
      <c r="AP27" s="12"/>
      <c r="AQ27" s="13"/>
      <c r="AR27" s="11">
        <f t="shared" si="5"/>
        <v>0</v>
      </c>
      <c r="AS27" s="12">
        <f t="shared" si="5"/>
        <v>0</v>
      </c>
      <c r="AT27" s="13">
        <f t="shared" si="5"/>
        <v>0</v>
      </c>
      <c r="AU27" s="10"/>
    </row>
    <row r="28" spans="1:47" ht="12.75" customHeight="1" hidden="1" outlineLevel="1">
      <c r="A28">
        <f t="shared" si="1"/>
        <v>26</v>
      </c>
      <c r="B28" s="8"/>
      <c r="C28" s="60"/>
      <c r="D28" s="9" t="s">
        <v>5</v>
      </c>
      <c r="E28" s="8"/>
      <c r="F28" s="9"/>
      <c r="G28" s="10"/>
      <c r="H28" s="8"/>
      <c r="I28" s="9"/>
      <c r="J28" s="10"/>
      <c r="K28" s="8"/>
      <c r="L28" s="9"/>
      <c r="M28" s="10"/>
      <c r="N28" s="8"/>
      <c r="O28" s="9"/>
      <c r="P28" s="10"/>
      <c r="Q28" s="8"/>
      <c r="R28" s="9"/>
      <c r="S28" s="10"/>
      <c r="T28" s="8"/>
      <c r="U28" s="9"/>
      <c r="V28" s="10"/>
      <c r="W28" s="8"/>
      <c r="X28" s="9"/>
      <c r="Y28" s="10"/>
      <c r="Z28" s="8"/>
      <c r="AA28" s="9"/>
      <c r="AB28" s="10"/>
      <c r="AC28" s="8"/>
      <c r="AD28" s="9"/>
      <c r="AE28" s="10"/>
      <c r="AF28" s="8"/>
      <c r="AG28" s="9"/>
      <c r="AH28" s="10"/>
      <c r="AI28" s="8"/>
      <c r="AJ28" s="9"/>
      <c r="AK28" s="10"/>
      <c r="AL28" s="8"/>
      <c r="AM28" s="9"/>
      <c r="AN28" s="10"/>
      <c r="AO28" s="8"/>
      <c r="AP28" s="9"/>
      <c r="AQ28" s="10"/>
      <c r="AR28" s="8"/>
      <c r="AS28" s="9"/>
      <c r="AT28" s="10"/>
      <c r="AU28" s="10"/>
    </row>
    <row r="29" spans="1:47" ht="12.75" customHeight="1" hidden="1" outlineLevel="1">
      <c r="A29">
        <f t="shared" si="1"/>
        <v>27</v>
      </c>
      <c r="B29" s="8"/>
      <c r="C29" s="60"/>
      <c r="D29" s="9" t="s">
        <v>0</v>
      </c>
      <c r="E29" s="8"/>
      <c r="F29" s="9"/>
      <c r="G29" s="10"/>
      <c r="H29" s="8"/>
      <c r="I29" s="9"/>
      <c r="J29" s="10"/>
      <c r="K29" s="8"/>
      <c r="L29" s="9"/>
      <c r="M29" s="10"/>
      <c r="N29" s="8"/>
      <c r="O29" s="9"/>
      <c r="P29" s="10"/>
      <c r="Q29" s="8"/>
      <c r="R29" s="9"/>
      <c r="S29" s="10"/>
      <c r="T29" s="8"/>
      <c r="U29" s="9"/>
      <c r="V29" s="10"/>
      <c r="W29" s="8"/>
      <c r="X29" s="9"/>
      <c r="Y29" s="10"/>
      <c r="Z29" s="8"/>
      <c r="AA29" s="9"/>
      <c r="AB29" s="10"/>
      <c r="AC29" s="8"/>
      <c r="AD29" s="9"/>
      <c r="AE29" s="10"/>
      <c r="AF29" s="8"/>
      <c r="AG29" s="9"/>
      <c r="AH29" s="10"/>
      <c r="AI29" s="8"/>
      <c r="AJ29" s="9"/>
      <c r="AK29" s="10"/>
      <c r="AL29" s="8"/>
      <c r="AM29" s="9"/>
      <c r="AN29" s="10"/>
      <c r="AO29" s="8"/>
      <c r="AP29" s="9"/>
      <c r="AQ29" s="10"/>
      <c r="AR29" s="8"/>
      <c r="AS29" s="9"/>
      <c r="AT29" s="10"/>
      <c r="AU29" s="10"/>
    </row>
    <row r="30" spans="1:47" ht="12.75" customHeight="1" hidden="1" outlineLevel="1">
      <c r="A30">
        <f t="shared" si="1"/>
        <v>28</v>
      </c>
      <c r="B30" s="8"/>
      <c r="C30" s="60"/>
      <c r="D30" s="9" t="s">
        <v>1</v>
      </c>
      <c r="E30" s="8"/>
      <c r="F30" s="9"/>
      <c r="G30" s="10"/>
      <c r="H30" s="8"/>
      <c r="I30" s="9"/>
      <c r="J30" s="10"/>
      <c r="K30" s="8"/>
      <c r="L30" s="9"/>
      <c r="M30" s="10"/>
      <c r="N30" s="8"/>
      <c r="O30" s="9"/>
      <c r="P30" s="10"/>
      <c r="Q30" s="8"/>
      <c r="R30" s="9"/>
      <c r="S30" s="10"/>
      <c r="T30" s="8"/>
      <c r="U30" s="9"/>
      <c r="V30" s="10"/>
      <c r="W30" s="8"/>
      <c r="X30" s="9"/>
      <c r="Y30" s="10"/>
      <c r="Z30" s="8"/>
      <c r="AA30" s="9"/>
      <c r="AB30" s="10"/>
      <c r="AC30" s="8"/>
      <c r="AD30" s="9"/>
      <c r="AE30" s="10"/>
      <c r="AF30" s="8"/>
      <c r="AG30" s="9"/>
      <c r="AH30" s="10"/>
      <c r="AI30" s="8"/>
      <c r="AJ30" s="9"/>
      <c r="AK30" s="10"/>
      <c r="AL30" s="8"/>
      <c r="AM30" s="9"/>
      <c r="AN30" s="10"/>
      <c r="AO30" s="8"/>
      <c r="AP30" s="9"/>
      <c r="AQ30" s="10"/>
      <c r="AR30" s="8"/>
      <c r="AS30" s="9"/>
      <c r="AT30" s="10"/>
      <c r="AU30" s="10"/>
    </row>
    <row r="31" spans="1:47" ht="13.5" customHeight="1" hidden="1" outlineLevel="1" thickBot="1">
      <c r="A31">
        <f t="shared" si="1"/>
        <v>29</v>
      </c>
      <c r="B31" s="8"/>
      <c r="C31" s="60"/>
      <c r="D31" s="9" t="s">
        <v>2</v>
      </c>
      <c r="E31" s="11"/>
      <c r="F31" s="12"/>
      <c r="G31" s="13"/>
      <c r="H31" s="11"/>
      <c r="I31" s="12"/>
      <c r="J31" s="13"/>
      <c r="K31" s="11"/>
      <c r="L31" s="12"/>
      <c r="M31" s="13"/>
      <c r="N31" s="11"/>
      <c r="O31" s="12"/>
      <c r="P31" s="13"/>
      <c r="Q31" s="11"/>
      <c r="R31" s="12"/>
      <c r="S31" s="13"/>
      <c r="T31" s="11"/>
      <c r="U31" s="12"/>
      <c r="V31" s="13"/>
      <c r="W31" s="11"/>
      <c r="X31" s="12"/>
      <c r="Y31" s="13"/>
      <c r="Z31" s="11"/>
      <c r="AA31" s="12"/>
      <c r="AB31" s="13"/>
      <c r="AC31" s="11"/>
      <c r="AD31" s="12"/>
      <c r="AE31" s="13"/>
      <c r="AF31" s="11"/>
      <c r="AG31" s="12"/>
      <c r="AH31" s="13"/>
      <c r="AI31" s="11"/>
      <c r="AJ31" s="12"/>
      <c r="AK31" s="13"/>
      <c r="AL31" s="11"/>
      <c r="AM31" s="12"/>
      <c r="AN31" s="13"/>
      <c r="AO31" s="11"/>
      <c r="AP31" s="12"/>
      <c r="AQ31" s="13"/>
      <c r="AR31" s="11"/>
      <c r="AS31" s="12"/>
      <c r="AT31" s="13"/>
      <c r="AU31" s="10"/>
    </row>
    <row r="32" spans="1:47" ht="12.75" collapsed="1">
      <c r="A32">
        <f t="shared" si="1"/>
        <v>30</v>
      </c>
      <c r="B32" s="8"/>
      <c r="C32" s="9"/>
      <c r="D32" s="9"/>
      <c r="E32" s="22">
        <f aca="true" t="shared" si="6" ref="E32:AQ32">SUM(E26:E31)</f>
        <v>0</v>
      </c>
      <c r="F32" s="22">
        <f t="shared" si="6"/>
        <v>0</v>
      </c>
      <c r="G32" s="22">
        <f t="shared" si="6"/>
        <v>0</v>
      </c>
      <c r="H32" s="22">
        <f t="shared" si="6"/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 t="shared" si="6"/>
        <v>0</v>
      </c>
      <c r="M32" s="22">
        <f t="shared" si="6"/>
        <v>0</v>
      </c>
      <c r="N32" s="22">
        <f>SUM(N26:N31)</f>
        <v>0</v>
      </c>
      <c r="O32" s="22">
        <f>SUM(O26:O31)</f>
        <v>0</v>
      </c>
      <c r="P32" s="22">
        <f>SUM(P26:P31)</f>
        <v>0</v>
      </c>
      <c r="Q32" s="22">
        <f t="shared" si="6"/>
        <v>0</v>
      </c>
      <c r="R32" s="22">
        <f t="shared" si="6"/>
        <v>0</v>
      </c>
      <c r="S32" s="22">
        <f t="shared" si="6"/>
        <v>0</v>
      </c>
      <c r="T32" s="22">
        <f t="shared" si="6"/>
        <v>0</v>
      </c>
      <c r="U32" s="22">
        <f t="shared" si="6"/>
        <v>0</v>
      </c>
      <c r="V32" s="22">
        <f t="shared" si="6"/>
        <v>0</v>
      </c>
      <c r="W32" s="22">
        <f t="shared" si="6"/>
        <v>0</v>
      </c>
      <c r="X32" s="22">
        <f t="shared" si="6"/>
        <v>0</v>
      </c>
      <c r="Y32" s="22">
        <f t="shared" si="6"/>
        <v>0</v>
      </c>
      <c r="Z32" s="22">
        <f t="shared" si="6"/>
        <v>0</v>
      </c>
      <c r="AA32" s="22">
        <f t="shared" si="6"/>
        <v>0</v>
      </c>
      <c r="AB32" s="22">
        <f t="shared" si="6"/>
        <v>0</v>
      </c>
      <c r="AC32" s="22">
        <f t="shared" si="6"/>
        <v>0</v>
      </c>
      <c r="AD32" s="22">
        <f t="shared" si="6"/>
        <v>0</v>
      </c>
      <c r="AE32" s="22">
        <f t="shared" si="6"/>
        <v>0</v>
      </c>
      <c r="AF32" s="22">
        <f t="shared" si="6"/>
        <v>0</v>
      </c>
      <c r="AG32" s="22">
        <f t="shared" si="6"/>
        <v>0</v>
      </c>
      <c r="AH32" s="22">
        <f t="shared" si="6"/>
        <v>0</v>
      </c>
      <c r="AI32" s="22">
        <f t="shared" si="6"/>
        <v>0</v>
      </c>
      <c r="AJ32" s="22">
        <f t="shared" si="6"/>
        <v>0</v>
      </c>
      <c r="AK32" s="22">
        <f t="shared" si="6"/>
        <v>0</v>
      </c>
      <c r="AL32" s="22">
        <f t="shared" si="6"/>
        <v>0</v>
      </c>
      <c r="AM32" s="22">
        <f t="shared" si="6"/>
        <v>0</v>
      </c>
      <c r="AN32" s="22">
        <f t="shared" si="6"/>
        <v>0</v>
      </c>
      <c r="AO32" s="22">
        <f t="shared" si="6"/>
        <v>0</v>
      </c>
      <c r="AP32" s="22">
        <f t="shared" si="6"/>
        <v>0</v>
      </c>
      <c r="AQ32" s="22">
        <f t="shared" si="6"/>
        <v>0</v>
      </c>
      <c r="AR32" s="22">
        <f>SUM(AR26:AR31)</f>
        <v>0</v>
      </c>
      <c r="AS32" s="22">
        <f>SUM(AS26:AS31)</f>
        <v>0</v>
      </c>
      <c r="AT32" s="22">
        <f>SUM(AT26:AT31)</f>
        <v>0</v>
      </c>
      <c r="AU32" s="10"/>
    </row>
    <row r="33" spans="1:47" ht="12.75">
      <c r="A33">
        <f t="shared" si="1"/>
        <v>31</v>
      </c>
      <c r="B33" s="8"/>
      <c r="C33" s="9"/>
      <c r="D33" s="15" t="s">
        <v>9</v>
      </c>
      <c r="E33" s="37"/>
      <c r="F33" s="9"/>
      <c r="G33" s="9"/>
      <c r="H33" s="37"/>
      <c r="I33" s="9"/>
      <c r="J33" s="9"/>
      <c r="K33" s="37"/>
      <c r="L33" s="9"/>
      <c r="M33" s="9"/>
      <c r="N33" s="37"/>
      <c r="O33" s="9"/>
      <c r="P33" s="9"/>
      <c r="Q33" s="37"/>
      <c r="R33" s="9"/>
      <c r="S33" s="9"/>
      <c r="T33" s="9"/>
      <c r="U33" s="9"/>
      <c r="V33" s="9"/>
      <c r="W33" s="9"/>
      <c r="X33" s="9"/>
      <c r="Y33" s="9"/>
      <c r="Z33" s="37"/>
      <c r="AA33" s="9"/>
      <c r="AB33" s="9"/>
      <c r="AC33" s="37"/>
      <c r="AD33" s="9"/>
      <c r="AE33" s="9"/>
      <c r="AF33" s="37"/>
      <c r="AG33" s="9"/>
      <c r="AH33" s="9"/>
      <c r="AI33" s="37"/>
      <c r="AJ33" s="9"/>
      <c r="AK33" s="9"/>
      <c r="AL33" s="37"/>
      <c r="AM33" s="9"/>
      <c r="AN33" s="9"/>
      <c r="AO33" s="9"/>
      <c r="AP33" s="9"/>
      <c r="AQ33" s="9"/>
      <c r="AR33" s="15">
        <f>E33+H33+K33+Q33+T33+W33+Z33+AC33+AF33+AI33+AL33+AO33+N33</f>
        <v>0</v>
      </c>
      <c r="AS33" s="15"/>
      <c r="AT33" s="15"/>
      <c r="AU33" s="10"/>
    </row>
    <row r="34" spans="1:47" ht="12.75">
      <c r="A34">
        <f t="shared" si="1"/>
        <v>32</v>
      </c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10"/>
    </row>
    <row r="35" spans="1:47" ht="12.75">
      <c r="A35">
        <f t="shared" si="1"/>
        <v>33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10"/>
    </row>
    <row r="36" spans="1:47" ht="13.5" thickBot="1">
      <c r="A36">
        <f t="shared" si="1"/>
        <v>34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10"/>
    </row>
    <row r="37" spans="1:47" ht="12.75" customHeight="1">
      <c r="A37">
        <f t="shared" si="1"/>
        <v>35</v>
      </c>
      <c r="B37" s="8"/>
      <c r="C37" s="59"/>
      <c r="D37" s="9" t="s">
        <v>3</v>
      </c>
      <c r="E37" s="5"/>
      <c r="F37" s="6"/>
      <c r="G37" s="7"/>
      <c r="H37" s="5"/>
      <c r="I37" s="6"/>
      <c r="J37" s="7"/>
      <c r="K37" s="5"/>
      <c r="L37" s="6"/>
      <c r="M37" s="7"/>
      <c r="N37" s="5"/>
      <c r="O37" s="6"/>
      <c r="P37" s="7"/>
      <c r="Q37" s="5"/>
      <c r="R37" s="6"/>
      <c r="S37" s="7"/>
      <c r="T37" s="5"/>
      <c r="U37" s="6"/>
      <c r="V37" s="7"/>
      <c r="W37" s="5"/>
      <c r="X37" s="6"/>
      <c r="Y37" s="7"/>
      <c r="Z37" s="5"/>
      <c r="AA37" s="6"/>
      <c r="AB37" s="7"/>
      <c r="AC37" s="5"/>
      <c r="AD37" s="6"/>
      <c r="AE37" s="7"/>
      <c r="AF37" s="5"/>
      <c r="AG37" s="6"/>
      <c r="AH37" s="7"/>
      <c r="AI37" s="5"/>
      <c r="AJ37" s="6"/>
      <c r="AK37" s="7"/>
      <c r="AL37" s="5"/>
      <c r="AM37" s="6"/>
      <c r="AN37" s="7"/>
      <c r="AO37" s="5"/>
      <c r="AP37" s="6"/>
      <c r="AQ37" s="7"/>
      <c r="AR37" s="5">
        <f aca="true" t="shared" si="7" ref="AR37:AT38">E37+H37+K37+Q37+T37+W37+Z37+AC37+AF37+AI37+AL37+AO37+N37</f>
        <v>0</v>
      </c>
      <c r="AS37" s="6">
        <f t="shared" si="7"/>
        <v>0</v>
      </c>
      <c r="AT37" s="7">
        <f t="shared" si="7"/>
        <v>0</v>
      </c>
      <c r="AU37" s="10"/>
    </row>
    <row r="38" spans="1:47" ht="13.5" thickBot="1">
      <c r="A38">
        <f t="shared" si="1"/>
        <v>36</v>
      </c>
      <c r="B38" s="8"/>
      <c r="C38" s="60"/>
      <c r="D38" s="9" t="s">
        <v>4</v>
      </c>
      <c r="E38" s="11"/>
      <c r="F38" s="12"/>
      <c r="G38" s="13"/>
      <c r="H38" s="11"/>
      <c r="I38" s="12"/>
      <c r="J38" s="13"/>
      <c r="K38" s="11"/>
      <c r="L38" s="12"/>
      <c r="M38" s="13"/>
      <c r="N38" s="11"/>
      <c r="O38" s="12"/>
      <c r="P38" s="13"/>
      <c r="Q38" s="11"/>
      <c r="R38" s="12"/>
      <c r="S38" s="13"/>
      <c r="T38" s="11"/>
      <c r="U38" s="12"/>
      <c r="V38" s="13"/>
      <c r="W38" s="11"/>
      <c r="X38" s="12"/>
      <c r="Y38" s="13"/>
      <c r="Z38" s="11"/>
      <c r="AA38" s="12"/>
      <c r="AB38" s="13"/>
      <c r="AC38" s="11"/>
      <c r="AD38" s="12"/>
      <c r="AE38" s="13"/>
      <c r="AF38" s="11"/>
      <c r="AG38" s="12"/>
      <c r="AH38" s="13"/>
      <c r="AI38" s="11"/>
      <c r="AJ38" s="12"/>
      <c r="AK38" s="13"/>
      <c r="AL38" s="11"/>
      <c r="AM38" s="12"/>
      <c r="AN38" s="13"/>
      <c r="AO38" s="11"/>
      <c r="AP38" s="12"/>
      <c r="AQ38" s="13"/>
      <c r="AR38" s="11">
        <f t="shared" si="7"/>
        <v>0</v>
      </c>
      <c r="AS38" s="12">
        <f t="shared" si="7"/>
        <v>0</v>
      </c>
      <c r="AT38" s="13">
        <f t="shared" si="7"/>
        <v>0</v>
      </c>
      <c r="AU38" s="10"/>
    </row>
    <row r="39" spans="1:47" ht="12.75" customHeight="1" hidden="1" outlineLevel="1">
      <c r="A39">
        <f t="shared" si="1"/>
        <v>37</v>
      </c>
      <c r="B39" s="8"/>
      <c r="C39" s="60"/>
      <c r="D39" s="9" t="s">
        <v>5</v>
      </c>
      <c r="E39" s="8"/>
      <c r="F39" s="9"/>
      <c r="G39" s="10"/>
      <c r="H39" s="8"/>
      <c r="I39" s="9"/>
      <c r="J39" s="10"/>
      <c r="K39" s="8"/>
      <c r="L39" s="9"/>
      <c r="M39" s="10"/>
      <c r="N39" s="8"/>
      <c r="O39" s="9"/>
      <c r="P39" s="10"/>
      <c r="Q39" s="8"/>
      <c r="R39" s="9"/>
      <c r="S39" s="10"/>
      <c r="T39" s="8"/>
      <c r="U39" s="9"/>
      <c r="V39" s="10"/>
      <c r="W39" s="8"/>
      <c r="X39" s="9"/>
      <c r="Y39" s="10"/>
      <c r="Z39" s="8"/>
      <c r="AA39" s="9"/>
      <c r="AB39" s="10"/>
      <c r="AC39" s="8"/>
      <c r="AD39" s="9"/>
      <c r="AE39" s="10"/>
      <c r="AF39" s="8"/>
      <c r="AG39" s="9"/>
      <c r="AH39" s="10"/>
      <c r="AI39" s="8"/>
      <c r="AJ39" s="9"/>
      <c r="AK39" s="10"/>
      <c r="AL39" s="8"/>
      <c r="AM39" s="9"/>
      <c r="AN39" s="10"/>
      <c r="AO39" s="8"/>
      <c r="AP39" s="9"/>
      <c r="AQ39" s="10"/>
      <c r="AR39" s="8"/>
      <c r="AS39" s="9"/>
      <c r="AT39" s="10"/>
      <c r="AU39" s="10"/>
    </row>
    <row r="40" spans="1:47" ht="12.75" customHeight="1" hidden="1" outlineLevel="1">
      <c r="A40">
        <f t="shared" si="1"/>
        <v>38</v>
      </c>
      <c r="B40" s="8"/>
      <c r="C40" s="60"/>
      <c r="D40" s="9" t="s">
        <v>0</v>
      </c>
      <c r="E40" s="8"/>
      <c r="F40" s="9"/>
      <c r="G40" s="10"/>
      <c r="H40" s="8"/>
      <c r="I40" s="9"/>
      <c r="J40" s="10"/>
      <c r="K40" s="8"/>
      <c r="L40" s="9"/>
      <c r="M40" s="10"/>
      <c r="N40" s="8"/>
      <c r="O40" s="9"/>
      <c r="P40" s="10"/>
      <c r="Q40" s="8"/>
      <c r="R40" s="9"/>
      <c r="S40" s="10"/>
      <c r="T40" s="8"/>
      <c r="U40" s="9"/>
      <c r="V40" s="10"/>
      <c r="W40" s="8"/>
      <c r="X40" s="9"/>
      <c r="Y40" s="10"/>
      <c r="Z40" s="8"/>
      <c r="AA40" s="9"/>
      <c r="AB40" s="10"/>
      <c r="AC40" s="8"/>
      <c r="AD40" s="9"/>
      <c r="AE40" s="10"/>
      <c r="AF40" s="8"/>
      <c r="AG40" s="9"/>
      <c r="AH40" s="10"/>
      <c r="AI40" s="8"/>
      <c r="AJ40" s="9"/>
      <c r="AK40" s="10"/>
      <c r="AL40" s="8"/>
      <c r="AM40" s="9"/>
      <c r="AN40" s="10"/>
      <c r="AO40" s="8"/>
      <c r="AP40" s="9"/>
      <c r="AQ40" s="10"/>
      <c r="AR40" s="8"/>
      <c r="AS40" s="9"/>
      <c r="AT40" s="10"/>
      <c r="AU40" s="10"/>
    </row>
    <row r="41" spans="1:47" ht="12.75" customHeight="1" hidden="1" outlineLevel="1">
      <c r="A41">
        <f t="shared" si="1"/>
        <v>39</v>
      </c>
      <c r="B41" s="8"/>
      <c r="C41" s="60"/>
      <c r="D41" s="9" t="s">
        <v>1</v>
      </c>
      <c r="E41" s="8"/>
      <c r="F41" s="9"/>
      <c r="G41" s="10"/>
      <c r="H41" s="8"/>
      <c r="I41" s="9"/>
      <c r="J41" s="10"/>
      <c r="K41" s="8"/>
      <c r="L41" s="9"/>
      <c r="M41" s="10"/>
      <c r="N41" s="8"/>
      <c r="O41" s="9"/>
      <c r="P41" s="10"/>
      <c r="Q41" s="8"/>
      <c r="R41" s="9"/>
      <c r="S41" s="10"/>
      <c r="T41" s="8"/>
      <c r="U41" s="9"/>
      <c r="V41" s="10"/>
      <c r="W41" s="8"/>
      <c r="X41" s="9"/>
      <c r="Y41" s="10"/>
      <c r="Z41" s="8"/>
      <c r="AA41" s="9"/>
      <c r="AB41" s="10"/>
      <c r="AC41" s="8"/>
      <c r="AD41" s="9"/>
      <c r="AE41" s="10"/>
      <c r="AF41" s="8"/>
      <c r="AG41" s="9"/>
      <c r="AH41" s="10"/>
      <c r="AI41" s="8"/>
      <c r="AJ41" s="9"/>
      <c r="AK41" s="10"/>
      <c r="AL41" s="8"/>
      <c r="AM41" s="9"/>
      <c r="AN41" s="10"/>
      <c r="AO41" s="8"/>
      <c r="AP41" s="9"/>
      <c r="AQ41" s="10"/>
      <c r="AR41" s="8"/>
      <c r="AS41" s="9"/>
      <c r="AT41" s="10"/>
      <c r="AU41" s="10"/>
    </row>
    <row r="42" spans="1:47" ht="13.5" customHeight="1" hidden="1" outlineLevel="1" thickBot="1">
      <c r="A42">
        <f t="shared" si="1"/>
        <v>40</v>
      </c>
      <c r="B42" s="8"/>
      <c r="C42" s="60"/>
      <c r="D42" s="9" t="s">
        <v>2</v>
      </c>
      <c r="E42" s="11"/>
      <c r="F42" s="12"/>
      <c r="G42" s="13"/>
      <c r="H42" s="11"/>
      <c r="I42" s="12"/>
      <c r="J42" s="13"/>
      <c r="K42" s="11"/>
      <c r="L42" s="12"/>
      <c r="M42" s="13"/>
      <c r="N42" s="11"/>
      <c r="O42" s="12"/>
      <c r="P42" s="13"/>
      <c r="Q42" s="11"/>
      <c r="R42" s="12"/>
      <c r="S42" s="13"/>
      <c r="T42" s="11"/>
      <c r="U42" s="12"/>
      <c r="V42" s="13"/>
      <c r="W42" s="11"/>
      <c r="X42" s="12"/>
      <c r="Y42" s="13"/>
      <c r="Z42" s="11"/>
      <c r="AA42" s="12"/>
      <c r="AB42" s="13"/>
      <c r="AC42" s="11"/>
      <c r="AD42" s="12"/>
      <c r="AE42" s="13"/>
      <c r="AF42" s="11"/>
      <c r="AG42" s="12"/>
      <c r="AH42" s="13"/>
      <c r="AI42" s="11"/>
      <c r="AJ42" s="12"/>
      <c r="AK42" s="13"/>
      <c r="AL42" s="11"/>
      <c r="AM42" s="12"/>
      <c r="AN42" s="13"/>
      <c r="AO42" s="11"/>
      <c r="AP42" s="12"/>
      <c r="AQ42" s="13"/>
      <c r="AR42" s="11"/>
      <c r="AS42" s="12"/>
      <c r="AT42" s="13"/>
      <c r="AU42" s="10"/>
    </row>
    <row r="43" spans="1:47" ht="12.75" collapsed="1">
      <c r="A43">
        <f t="shared" si="1"/>
        <v>41</v>
      </c>
      <c r="B43" s="8"/>
      <c r="C43" s="9"/>
      <c r="D43" s="9"/>
      <c r="E43" s="22">
        <f aca="true" t="shared" si="8" ref="E43:AQ43">SUM(E37:E42)</f>
        <v>0</v>
      </c>
      <c r="F43" s="22">
        <f t="shared" si="8"/>
        <v>0</v>
      </c>
      <c r="G43" s="22">
        <f t="shared" si="8"/>
        <v>0</v>
      </c>
      <c r="H43" s="22">
        <f t="shared" si="8"/>
        <v>0</v>
      </c>
      <c r="I43" s="22">
        <f t="shared" si="8"/>
        <v>0</v>
      </c>
      <c r="J43" s="22">
        <f t="shared" si="8"/>
        <v>0</v>
      </c>
      <c r="K43" s="22">
        <f t="shared" si="8"/>
        <v>0</v>
      </c>
      <c r="L43" s="22">
        <f t="shared" si="8"/>
        <v>0</v>
      </c>
      <c r="M43" s="22">
        <f t="shared" si="8"/>
        <v>0</v>
      </c>
      <c r="N43" s="22">
        <f>SUM(N37:N42)</f>
        <v>0</v>
      </c>
      <c r="O43" s="22">
        <f>SUM(O37:O42)</f>
        <v>0</v>
      </c>
      <c r="P43" s="22">
        <f>SUM(P37:P42)</f>
        <v>0</v>
      </c>
      <c r="Q43" s="22">
        <f t="shared" si="8"/>
        <v>0</v>
      </c>
      <c r="R43" s="22">
        <f t="shared" si="8"/>
        <v>0</v>
      </c>
      <c r="S43" s="22">
        <f t="shared" si="8"/>
        <v>0</v>
      </c>
      <c r="T43" s="22">
        <f t="shared" si="8"/>
        <v>0</v>
      </c>
      <c r="U43" s="22">
        <f t="shared" si="8"/>
        <v>0</v>
      </c>
      <c r="V43" s="22">
        <f t="shared" si="8"/>
        <v>0</v>
      </c>
      <c r="W43" s="22">
        <f t="shared" si="8"/>
        <v>0</v>
      </c>
      <c r="X43" s="22">
        <f t="shared" si="8"/>
        <v>0</v>
      </c>
      <c r="Y43" s="22">
        <f t="shared" si="8"/>
        <v>0</v>
      </c>
      <c r="Z43" s="22">
        <f t="shared" si="8"/>
        <v>0</v>
      </c>
      <c r="AA43" s="22">
        <f t="shared" si="8"/>
        <v>0</v>
      </c>
      <c r="AB43" s="22">
        <f t="shared" si="8"/>
        <v>0</v>
      </c>
      <c r="AC43" s="22">
        <f t="shared" si="8"/>
        <v>0</v>
      </c>
      <c r="AD43" s="22">
        <f t="shared" si="8"/>
        <v>0</v>
      </c>
      <c r="AE43" s="22">
        <f t="shared" si="8"/>
        <v>0</v>
      </c>
      <c r="AF43" s="22">
        <f t="shared" si="8"/>
        <v>0</v>
      </c>
      <c r="AG43" s="22">
        <f t="shared" si="8"/>
        <v>0</v>
      </c>
      <c r="AH43" s="22">
        <f t="shared" si="8"/>
        <v>0</v>
      </c>
      <c r="AI43" s="22">
        <f t="shared" si="8"/>
        <v>0</v>
      </c>
      <c r="AJ43" s="22">
        <f t="shared" si="8"/>
        <v>0</v>
      </c>
      <c r="AK43" s="22">
        <f t="shared" si="8"/>
        <v>0</v>
      </c>
      <c r="AL43" s="22">
        <f t="shared" si="8"/>
        <v>0</v>
      </c>
      <c r="AM43" s="22">
        <f t="shared" si="8"/>
        <v>0</v>
      </c>
      <c r="AN43" s="22">
        <f t="shared" si="8"/>
        <v>0</v>
      </c>
      <c r="AO43" s="22">
        <f t="shared" si="8"/>
        <v>0</v>
      </c>
      <c r="AP43" s="22">
        <f t="shared" si="8"/>
        <v>0</v>
      </c>
      <c r="AQ43" s="22">
        <f t="shared" si="8"/>
        <v>0</v>
      </c>
      <c r="AR43" s="22">
        <f>SUM(AR37:AR42)</f>
        <v>0</v>
      </c>
      <c r="AS43" s="22">
        <f>SUM(AS37:AS42)</f>
        <v>0</v>
      </c>
      <c r="AT43" s="22">
        <f>SUM(AT37:AT42)</f>
        <v>0</v>
      </c>
      <c r="AU43" s="10"/>
    </row>
    <row r="44" spans="1:47" ht="12.75">
      <c r="A44">
        <f t="shared" si="1"/>
        <v>42</v>
      </c>
      <c r="B44" s="8"/>
      <c r="C44" s="9"/>
      <c r="D44" s="15" t="s">
        <v>9</v>
      </c>
      <c r="E44" s="37"/>
      <c r="F44" s="9"/>
      <c r="G44" s="9"/>
      <c r="H44" s="9"/>
      <c r="I44" s="9"/>
      <c r="J44" s="9"/>
      <c r="K44" s="37"/>
      <c r="L44" s="9"/>
      <c r="M44" s="9"/>
      <c r="N44" s="37"/>
      <c r="O44" s="9"/>
      <c r="P44" s="9"/>
      <c r="Q44" s="9"/>
      <c r="R44" s="9"/>
      <c r="S44" s="9"/>
      <c r="T44" s="9"/>
      <c r="U44" s="9"/>
      <c r="V44" s="9"/>
      <c r="W44" s="37"/>
      <c r="X44" s="9"/>
      <c r="Y44" s="9"/>
      <c r="Z44" s="9"/>
      <c r="AA44" s="9"/>
      <c r="AB44" s="9"/>
      <c r="AC44" s="9"/>
      <c r="AD44" s="9"/>
      <c r="AE44" s="9"/>
      <c r="AF44" s="37"/>
      <c r="AG44" s="9"/>
      <c r="AH44" s="9"/>
      <c r="AI44" s="37"/>
      <c r="AJ44" s="9"/>
      <c r="AK44" s="9"/>
      <c r="AL44" s="9"/>
      <c r="AM44" s="9"/>
      <c r="AN44" s="9"/>
      <c r="AO44" s="37"/>
      <c r="AP44" s="9"/>
      <c r="AQ44" s="9"/>
      <c r="AR44" s="15">
        <f>E44+H44+K44+Q44+T44+W44+Z44+AC44+AF44+AI44+AL44+AO44+N44</f>
        <v>0</v>
      </c>
      <c r="AS44" s="15"/>
      <c r="AT44" s="15"/>
      <c r="AU44" s="10"/>
    </row>
    <row r="45" spans="1:47" ht="12.75">
      <c r="A45">
        <f t="shared" si="1"/>
        <v>43</v>
      </c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10"/>
    </row>
    <row r="46" spans="1:47" ht="12.75">
      <c r="A46">
        <f t="shared" si="1"/>
        <v>44</v>
      </c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0"/>
    </row>
    <row r="47" spans="1:47" ht="13.5" thickBot="1">
      <c r="A47">
        <f t="shared" si="1"/>
        <v>45</v>
      </c>
      <c r="B47" s="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0"/>
    </row>
    <row r="48" spans="1:47" ht="12.75" customHeight="1">
      <c r="A48">
        <f t="shared" si="1"/>
        <v>46</v>
      </c>
      <c r="B48" s="8"/>
      <c r="C48" s="59"/>
      <c r="D48" s="9" t="s">
        <v>3</v>
      </c>
      <c r="E48" s="5"/>
      <c r="F48" s="6"/>
      <c r="G48" s="7"/>
      <c r="H48" s="5"/>
      <c r="I48" s="6"/>
      <c r="J48" s="7"/>
      <c r="K48" s="5"/>
      <c r="L48" s="6"/>
      <c r="M48" s="7"/>
      <c r="N48" s="5"/>
      <c r="O48" s="6"/>
      <c r="P48" s="7"/>
      <c r="Q48" s="5"/>
      <c r="R48" s="6"/>
      <c r="S48" s="7"/>
      <c r="T48" s="5"/>
      <c r="U48" s="6"/>
      <c r="V48" s="7"/>
      <c r="W48" s="5"/>
      <c r="X48" s="6"/>
      <c r="Y48" s="7"/>
      <c r="Z48" s="5"/>
      <c r="AA48" s="6"/>
      <c r="AB48" s="7"/>
      <c r="AC48" s="5"/>
      <c r="AD48" s="6"/>
      <c r="AE48" s="7"/>
      <c r="AF48" s="5"/>
      <c r="AG48" s="6"/>
      <c r="AH48" s="7"/>
      <c r="AI48" s="5"/>
      <c r="AJ48" s="6"/>
      <c r="AK48" s="7"/>
      <c r="AL48" s="5"/>
      <c r="AM48" s="6"/>
      <c r="AN48" s="7"/>
      <c r="AO48" s="5"/>
      <c r="AP48" s="6"/>
      <c r="AQ48" s="7"/>
      <c r="AR48" s="5">
        <f aca="true" t="shared" si="9" ref="AR48:AT49">E48+H48+K48+Q48+T48+W48+Z48+AC48+AF48+AI48+AL48+AO48+N48</f>
        <v>0</v>
      </c>
      <c r="AS48" s="6">
        <f t="shared" si="9"/>
        <v>0</v>
      </c>
      <c r="AT48" s="7">
        <f t="shared" si="9"/>
        <v>0</v>
      </c>
      <c r="AU48" s="10"/>
    </row>
    <row r="49" spans="1:47" ht="13.5" thickBot="1">
      <c r="A49">
        <f t="shared" si="1"/>
        <v>47</v>
      </c>
      <c r="B49" s="8"/>
      <c r="C49" s="60"/>
      <c r="D49" s="9" t="s">
        <v>4</v>
      </c>
      <c r="E49" s="11"/>
      <c r="F49" s="12"/>
      <c r="G49" s="13"/>
      <c r="H49" s="11"/>
      <c r="I49" s="12"/>
      <c r="J49" s="13"/>
      <c r="K49" s="11"/>
      <c r="L49" s="12"/>
      <c r="M49" s="13"/>
      <c r="N49" s="11"/>
      <c r="O49" s="12"/>
      <c r="P49" s="13"/>
      <c r="Q49" s="11"/>
      <c r="R49" s="12"/>
      <c r="S49" s="13"/>
      <c r="T49" s="11"/>
      <c r="U49" s="12"/>
      <c r="V49" s="13"/>
      <c r="W49" s="11"/>
      <c r="X49" s="12"/>
      <c r="Y49" s="13"/>
      <c r="Z49" s="11"/>
      <c r="AA49" s="12"/>
      <c r="AB49" s="13"/>
      <c r="AC49" s="11"/>
      <c r="AD49" s="12"/>
      <c r="AE49" s="13"/>
      <c r="AF49" s="11"/>
      <c r="AG49" s="12"/>
      <c r="AH49" s="13"/>
      <c r="AI49" s="11"/>
      <c r="AJ49" s="12"/>
      <c r="AK49" s="13"/>
      <c r="AL49" s="11"/>
      <c r="AM49" s="12"/>
      <c r="AN49" s="13"/>
      <c r="AO49" s="11"/>
      <c r="AP49" s="12"/>
      <c r="AQ49" s="13"/>
      <c r="AR49" s="11">
        <f t="shared" si="9"/>
        <v>0</v>
      </c>
      <c r="AS49" s="12">
        <f t="shared" si="9"/>
        <v>0</v>
      </c>
      <c r="AT49" s="13">
        <f t="shared" si="9"/>
        <v>0</v>
      </c>
      <c r="AU49" s="10"/>
    </row>
    <row r="50" spans="1:47" ht="12.75" customHeight="1" hidden="1" outlineLevel="1">
      <c r="A50">
        <f t="shared" si="1"/>
        <v>48</v>
      </c>
      <c r="B50" s="8"/>
      <c r="C50" s="60"/>
      <c r="D50" s="9" t="s">
        <v>5</v>
      </c>
      <c r="E50" s="8"/>
      <c r="F50" s="9"/>
      <c r="G50" s="10"/>
      <c r="H50" s="8"/>
      <c r="I50" s="9"/>
      <c r="J50" s="10"/>
      <c r="K50" s="8"/>
      <c r="L50" s="9"/>
      <c r="M50" s="10"/>
      <c r="N50" s="8"/>
      <c r="O50" s="9"/>
      <c r="P50" s="10"/>
      <c r="Q50" s="8"/>
      <c r="R50" s="9"/>
      <c r="S50" s="10"/>
      <c r="T50" s="8"/>
      <c r="U50" s="9"/>
      <c r="V50" s="10"/>
      <c r="W50" s="8"/>
      <c r="X50" s="9"/>
      <c r="Y50" s="10"/>
      <c r="Z50" s="8"/>
      <c r="AA50" s="9"/>
      <c r="AB50" s="10"/>
      <c r="AC50" s="8"/>
      <c r="AD50" s="9"/>
      <c r="AE50" s="10"/>
      <c r="AF50" s="8"/>
      <c r="AG50" s="9"/>
      <c r="AH50" s="10"/>
      <c r="AI50" s="8"/>
      <c r="AJ50" s="9"/>
      <c r="AK50" s="10"/>
      <c r="AL50" s="8"/>
      <c r="AM50" s="9"/>
      <c r="AN50" s="10"/>
      <c r="AO50" s="8"/>
      <c r="AP50" s="9"/>
      <c r="AQ50" s="10"/>
      <c r="AR50" s="8"/>
      <c r="AS50" s="9"/>
      <c r="AT50" s="10"/>
      <c r="AU50" s="10"/>
    </row>
    <row r="51" spans="1:47" ht="12.75" customHeight="1" hidden="1" outlineLevel="1">
      <c r="A51">
        <f t="shared" si="1"/>
        <v>49</v>
      </c>
      <c r="B51" s="8"/>
      <c r="C51" s="60"/>
      <c r="D51" s="9" t="s">
        <v>0</v>
      </c>
      <c r="E51" s="8"/>
      <c r="F51" s="9"/>
      <c r="G51" s="10"/>
      <c r="H51" s="8"/>
      <c r="I51" s="9"/>
      <c r="J51" s="10"/>
      <c r="K51" s="8"/>
      <c r="L51" s="9"/>
      <c r="M51" s="10"/>
      <c r="N51" s="8"/>
      <c r="O51" s="9"/>
      <c r="P51" s="10"/>
      <c r="Q51" s="8"/>
      <c r="R51" s="9"/>
      <c r="S51" s="10"/>
      <c r="T51" s="8"/>
      <c r="U51" s="9"/>
      <c r="V51" s="10"/>
      <c r="W51" s="8"/>
      <c r="X51" s="9"/>
      <c r="Y51" s="10"/>
      <c r="Z51" s="8"/>
      <c r="AA51" s="9"/>
      <c r="AB51" s="10"/>
      <c r="AC51" s="8"/>
      <c r="AD51" s="9"/>
      <c r="AE51" s="10"/>
      <c r="AF51" s="8"/>
      <c r="AG51" s="9"/>
      <c r="AH51" s="10"/>
      <c r="AI51" s="8"/>
      <c r="AJ51" s="9"/>
      <c r="AK51" s="10"/>
      <c r="AL51" s="8"/>
      <c r="AM51" s="9"/>
      <c r="AN51" s="10"/>
      <c r="AO51" s="8"/>
      <c r="AP51" s="9"/>
      <c r="AQ51" s="10"/>
      <c r="AR51" s="8"/>
      <c r="AS51" s="9"/>
      <c r="AT51" s="10"/>
      <c r="AU51" s="10"/>
    </row>
    <row r="52" spans="1:47" ht="12.75" customHeight="1" hidden="1" outlineLevel="1">
      <c r="A52">
        <f t="shared" si="1"/>
        <v>50</v>
      </c>
      <c r="B52" s="8"/>
      <c r="C52" s="60"/>
      <c r="D52" s="9" t="s">
        <v>1</v>
      </c>
      <c r="E52" s="8"/>
      <c r="F52" s="9"/>
      <c r="G52" s="10"/>
      <c r="H52" s="8"/>
      <c r="I52" s="9"/>
      <c r="J52" s="10"/>
      <c r="K52" s="8"/>
      <c r="L52" s="9"/>
      <c r="M52" s="10"/>
      <c r="N52" s="8"/>
      <c r="O52" s="9"/>
      <c r="P52" s="10"/>
      <c r="Q52" s="8"/>
      <c r="R52" s="9"/>
      <c r="S52" s="10"/>
      <c r="T52" s="8"/>
      <c r="U52" s="9"/>
      <c r="V52" s="10"/>
      <c r="W52" s="8"/>
      <c r="X52" s="9"/>
      <c r="Y52" s="10"/>
      <c r="Z52" s="8"/>
      <c r="AA52" s="9"/>
      <c r="AB52" s="10"/>
      <c r="AC52" s="8"/>
      <c r="AD52" s="9"/>
      <c r="AE52" s="10"/>
      <c r="AF52" s="8"/>
      <c r="AG52" s="9"/>
      <c r="AH52" s="10"/>
      <c r="AI52" s="8"/>
      <c r="AJ52" s="9"/>
      <c r="AK52" s="10"/>
      <c r="AL52" s="8"/>
      <c r="AM52" s="9"/>
      <c r="AN52" s="10"/>
      <c r="AO52" s="8"/>
      <c r="AP52" s="9"/>
      <c r="AQ52" s="10"/>
      <c r="AR52" s="8"/>
      <c r="AS52" s="9"/>
      <c r="AT52" s="10"/>
      <c r="AU52" s="10"/>
    </row>
    <row r="53" spans="1:47" ht="13.5" customHeight="1" hidden="1" outlineLevel="1" thickBot="1">
      <c r="A53">
        <f t="shared" si="1"/>
        <v>51</v>
      </c>
      <c r="B53" s="8"/>
      <c r="C53" s="60"/>
      <c r="D53" s="9" t="s">
        <v>2</v>
      </c>
      <c r="E53" s="11"/>
      <c r="F53" s="12"/>
      <c r="G53" s="13"/>
      <c r="H53" s="11"/>
      <c r="I53" s="12"/>
      <c r="J53" s="13"/>
      <c r="K53" s="11"/>
      <c r="L53" s="12"/>
      <c r="M53" s="13"/>
      <c r="N53" s="11"/>
      <c r="O53" s="12"/>
      <c r="P53" s="13"/>
      <c r="Q53" s="11"/>
      <c r="R53" s="12"/>
      <c r="S53" s="13"/>
      <c r="T53" s="11"/>
      <c r="U53" s="12"/>
      <c r="V53" s="13"/>
      <c r="W53" s="11"/>
      <c r="X53" s="12"/>
      <c r="Y53" s="13"/>
      <c r="Z53" s="11"/>
      <c r="AA53" s="12"/>
      <c r="AB53" s="13"/>
      <c r="AC53" s="11"/>
      <c r="AD53" s="12"/>
      <c r="AE53" s="13"/>
      <c r="AF53" s="11"/>
      <c r="AG53" s="12"/>
      <c r="AH53" s="13"/>
      <c r="AI53" s="11"/>
      <c r="AJ53" s="12"/>
      <c r="AK53" s="13"/>
      <c r="AL53" s="11"/>
      <c r="AM53" s="12"/>
      <c r="AN53" s="13"/>
      <c r="AO53" s="11"/>
      <c r="AP53" s="12"/>
      <c r="AQ53" s="13"/>
      <c r="AR53" s="11"/>
      <c r="AS53" s="12"/>
      <c r="AT53" s="13"/>
      <c r="AU53" s="10"/>
    </row>
    <row r="54" spans="1:47" ht="12.75" collapsed="1">
      <c r="A54">
        <f t="shared" si="1"/>
        <v>52</v>
      </c>
      <c r="B54" s="8"/>
      <c r="C54" s="9"/>
      <c r="D54" s="9"/>
      <c r="E54" s="22">
        <f aca="true" t="shared" si="10" ref="E54:AQ54">SUM(E48:E53)</f>
        <v>0</v>
      </c>
      <c r="F54" s="22">
        <f t="shared" si="10"/>
        <v>0</v>
      </c>
      <c r="G54" s="22">
        <f t="shared" si="10"/>
        <v>0</v>
      </c>
      <c r="H54" s="22">
        <f t="shared" si="10"/>
        <v>0</v>
      </c>
      <c r="I54" s="22">
        <f t="shared" si="10"/>
        <v>0</v>
      </c>
      <c r="J54" s="22">
        <f t="shared" si="10"/>
        <v>0</v>
      </c>
      <c r="K54" s="22">
        <f t="shared" si="10"/>
        <v>0</v>
      </c>
      <c r="L54" s="22">
        <f t="shared" si="10"/>
        <v>0</v>
      </c>
      <c r="M54" s="22">
        <f t="shared" si="10"/>
        <v>0</v>
      </c>
      <c r="N54" s="22">
        <f>SUM(N48:N53)</f>
        <v>0</v>
      </c>
      <c r="O54" s="22">
        <f>SUM(O48:O53)</f>
        <v>0</v>
      </c>
      <c r="P54" s="22">
        <f>SUM(P48:P53)</f>
        <v>0</v>
      </c>
      <c r="Q54" s="22">
        <f t="shared" si="10"/>
        <v>0</v>
      </c>
      <c r="R54" s="22">
        <f t="shared" si="10"/>
        <v>0</v>
      </c>
      <c r="S54" s="22">
        <f t="shared" si="10"/>
        <v>0</v>
      </c>
      <c r="T54" s="22">
        <f t="shared" si="10"/>
        <v>0</v>
      </c>
      <c r="U54" s="22">
        <f t="shared" si="10"/>
        <v>0</v>
      </c>
      <c r="V54" s="22">
        <f t="shared" si="10"/>
        <v>0</v>
      </c>
      <c r="W54" s="22">
        <f t="shared" si="10"/>
        <v>0</v>
      </c>
      <c r="X54" s="22">
        <f t="shared" si="10"/>
        <v>0</v>
      </c>
      <c r="Y54" s="22">
        <f t="shared" si="10"/>
        <v>0</v>
      </c>
      <c r="Z54" s="22">
        <f t="shared" si="10"/>
        <v>0</v>
      </c>
      <c r="AA54" s="22">
        <f t="shared" si="10"/>
        <v>0</v>
      </c>
      <c r="AB54" s="22">
        <f t="shared" si="10"/>
        <v>0</v>
      </c>
      <c r="AC54" s="22">
        <f t="shared" si="10"/>
        <v>0</v>
      </c>
      <c r="AD54" s="22">
        <f t="shared" si="10"/>
        <v>0</v>
      </c>
      <c r="AE54" s="22">
        <f t="shared" si="10"/>
        <v>0</v>
      </c>
      <c r="AF54" s="22">
        <f t="shared" si="10"/>
        <v>0</v>
      </c>
      <c r="AG54" s="22">
        <f t="shared" si="10"/>
        <v>0</v>
      </c>
      <c r="AH54" s="22">
        <f t="shared" si="10"/>
        <v>0</v>
      </c>
      <c r="AI54" s="22">
        <f t="shared" si="10"/>
        <v>0</v>
      </c>
      <c r="AJ54" s="22">
        <f t="shared" si="10"/>
        <v>0</v>
      </c>
      <c r="AK54" s="22">
        <f t="shared" si="10"/>
        <v>0</v>
      </c>
      <c r="AL54" s="22">
        <f t="shared" si="10"/>
        <v>0</v>
      </c>
      <c r="AM54" s="22">
        <f t="shared" si="10"/>
        <v>0</v>
      </c>
      <c r="AN54" s="22">
        <f t="shared" si="10"/>
        <v>0</v>
      </c>
      <c r="AO54" s="22">
        <f t="shared" si="10"/>
        <v>0</v>
      </c>
      <c r="AP54" s="22">
        <f t="shared" si="10"/>
        <v>0</v>
      </c>
      <c r="AQ54" s="22">
        <f t="shared" si="10"/>
        <v>0</v>
      </c>
      <c r="AR54" s="22">
        <f>SUM(AR48:AR53)</f>
        <v>0</v>
      </c>
      <c r="AS54" s="22">
        <f>SUM(AS48:AS53)</f>
        <v>0</v>
      </c>
      <c r="AT54" s="22">
        <f>SUM(AT48:AT53)</f>
        <v>0</v>
      </c>
      <c r="AU54" s="10"/>
    </row>
    <row r="55" spans="1:47" ht="12.75">
      <c r="A55">
        <f t="shared" si="1"/>
        <v>53</v>
      </c>
      <c r="B55" s="8"/>
      <c r="C55" s="9"/>
      <c r="D55" s="15" t="s">
        <v>9</v>
      </c>
      <c r="E55" s="37"/>
      <c r="F55" s="9"/>
      <c r="G55" s="9"/>
      <c r="H55" s="37"/>
      <c r="I55" s="9"/>
      <c r="J55" s="9"/>
      <c r="K55" s="9"/>
      <c r="L55" s="9"/>
      <c r="M55" s="9"/>
      <c r="N55" s="37"/>
      <c r="O55" s="9"/>
      <c r="P55" s="9"/>
      <c r="Q55" s="37"/>
      <c r="R55" s="9"/>
      <c r="S55" s="9"/>
      <c r="T55" s="37"/>
      <c r="U55" s="9"/>
      <c r="V55" s="9"/>
      <c r="W55" s="37"/>
      <c r="X55" s="9"/>
      <c r="Y55" s="9"/>
      <c r="Z55" s="9"/>
      <c r="AA55" s="9"/>
      <c r="AB55" s="9"/>
      <c r="AC55" s="37"/>
      <c r="AD55" s="9"/>
      <c r="AE55" s="9"/>
      <c r="AF55" s="37"/>
      <c r="AG55" s="9"/>
      <c r="AH55" s="9"/>
      <c r="AI55" s="37"/>
      <c r="AJ55" s="9"/>
      <c r="AK55" s="9"/>
      <c r="AL55" s="37"/>
      <c r="AM55" s="9"/>
      <c r="AN55" s="9"/>
      <c r="AO55" s="9"/>
      <c r="AP55" s="9"/>
      <c r="AQ55" s="9"/>
      <c r="AR55" s="15">
        <f>E55+H55+K55+Q55+T55+W55+Z55+AC55+AF55+AI55+AL55+AO55+N55</f>
        <v>0</v>
      </c>
      <c r="AS55" s="15"/>
      <c r="AT55" s="15"/>
      <c r="AU55" s="10"/>
    </row>
    <row r="56" spans="1:47" ht="12.75">
      <c r="A56">
        <f t="shared" si="1"/>
        <v>54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10"/>
    </row>
    <row r="57" spans="1:47" ht="12.75">
      <c r="A57">
        <f t="shared" si="1"/>
        <v>55</v>
      </c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10"/>
    </row>
    <row r="58" spans="1:47" ht="13.5" thickBot="1">
      <c r="A58">
        <f t="shared" si="1"/>
        <v>56</v>
      </c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0"/>
    </row>
    <row r="59" spans="1:47" ht="12.75" customHeight="1">
      <c r="A59">
        <f t="shared" si="1"/>
        <v>57</v>
      </c>
      <c r="B59" s="8"/>
      <c r="C59" s="59"/>
      <c r="D59" s="9" t="s">
        <v>3</v>
      </c>
      <c r="E59" s="5"/>
      <c r="F59" s="6"/>
      <c r="G59" s="7"/>
      <c r="H59" s="5"/>
      <c r="I59" s="6"/>
      <c r="J59" s="7"/>
      <c r="K59" s="5"/>
      <c r="L59" s="6"/>
      <c r="M59" s="7"/>
      <c r="N59" s="5"/>
      <c r="O59" s="6"/>
      <c r="P59" s="7"/>
      <c r="Q59" s="5"/>
      <c r="R59" s="6"/>
      <c r="S59" s="7"/>
      <c r="T59" s="5"/>
      <c r="U59" s="6"/>
      <c r="V59" s="7"/>
      <c r="W59" s="5"/>
      <c r="X59" s="6"/>
      <c r="Y59" s="7"/>
      <c r="Z59" s="5"/>
      <c r="AA59" s="6"/>
      <c r="AB59" s="7"/>
      <c r="AC59" s="5"/>
      <c r="AD59" s="6"/>
      <c r="AE59" s="7"/>
      <c r="AF59" s="5"/>
      <c r="AG59" s="6"/>
      <c r="AH59" s="7"/>
      <c r="AI59" s="5"/>
      <c r="AJ59" s="6"/>
      <c r="AK59" s="7"/>
      <c r="AL59" s="5"/>
      <c r="AM59" s="6"/>
      <c r="AN59" s="7"/>
      <c r="AO59" s="5"/>
      <c r="AP59" s="6"/>
      <c r="AQ59" s="7"/>
      <c r="AR59" s="5">
        <f aca="true" t="shared" si="11" ref="AR59:AT60">E59+H59+K59+Q59+T59+W59+Z59+AC59+AF59+AI59+AL59+AO59+N59</f>
        <v>0</v>
      </c>
      <c r="AS59" s="6">
        <f t="shared" si="11"/>
        <v>0</v>
      </c>
      <c r="AT59" s="7">
        <f t="shared" si="11"/>
        <v>0</v>
      </c>
      <c r="AU59" s="10"/>
    </row>
    <row r="60" spans="1:47" ht="13.5" thickBot="1">
      <c r="A60">
        <f t="shared" si="1"/>
        <v>58</v>
      </c>
      <c r="B60" s="8"/>
      <c r="C60" s="60"/>
      <c r="D60" s="9" t="s">
        <v>4</v>
      </c>
      <c r="E60" s="11"/>
      <c r="F60" s="12"/>
      <c r="G60" s="13"/>
      <c r="H60" s="11"/>
      <c r="I60" s="12"/>
      <c r="J60" s="13"/>
      <c r="K60" s="11"/>
      <c r="L60" s="12"/>
      <c r="M60" s="13"/>
      <c r="N60" s="11"/>
      <c r="O60" s="12"/>
      <c r="P60" s="13"/>
      <c r="Q60" s="11"/>
      <c r="R60" s="12"/>
      <c r="S60" s="13"/>
      <c r="T60" s="11"/>
      <c r="U60" s="12"/>
      <c r="V60" s="13"/>
      <c r="W60" s="11"/>
      <c r="X60" s="12"/>
      <c r="Y60" s="13"/>
      <c r="Z60" s="11"/>
      <c r="AA60" s="12"/>
      <c r="AB60" s="13"/>
      <c r="AC60" s="11"/>
      <c r="AD60" s="12"/>
      <c r="AE60" s="13"/>
      <c r="AF60" s="11"/>
      <c r="AG60" s="12"/>
      <c r="AH60" s="13"/>
      <c r="AI60" s="11"/>
      <c r="AJ60" s="12"/>
      <c r="AK60" s="13"/>
      <c r="AL60" s="11"/>
      <c r="AM60" s="12"/>
      <c r="AN60" s="13"/>
      <c r="AO60" s="11"/>
      <c r="AP60" s="12"/>
      <c r="AQ60" s="13"/>
      <c r="AR60" s="11">
        <f t="shared" si="11"/>
        <v>0</v>
      </c>
      <c r="AS60" s="12">
        <f t="shared" si="11"/>
        <v>0</v>
      </c>
      <c r="AT60" s="13">
        <f t="shared" si="11"/>
        <v>0</v>
      </c>
      <c r="AU60" s="10"/>
    </row>
    <row r="61" spans="1:47" ht="12.75" customHeight="1" hidden="1" outlineLevel="1">
      <c r="A61">
        <f t="shared" si="1"/>
        <v>59</v>
      </c>
      <c r="B61" s="8"/>
      <c r="C61" s="60"/>
      <c r="D61" s="9" t="s">
        <v>5</v>
      </c>
      <c r="E61" s="8"/>
      <c r="F61" s="9"/>
      <c r="G61" s="10"/>
      <c r="H61" s="8"/>
      <c r="I61" s="9"/>
      <c r="J61" s="10"/>
      <c r="K61" s="8"/>
      <c r="L61" s="9"/>
      <c r="M61" s="10"/>
      <c r="N61" s="8"/>
      <c r="O61" s="9"/>
      <c r="P61" s="10"/>
      <c r="Q61" s="8"/>
      <c r="R61" s="9"/>
      <c r="S61" s="10"/>
      <c r="T61" s="8"/>
      <c r="U61" s="9"/>
      <c r="V61" s="10"/>
      <c r="W61" s="8"/>
      <c r="X61" s="9"/>
      <c r="Y61" s="10"/>
      <c r="Z61" s="8"/>
      <c r="AA61" s="9"/>
      <c r="AB61" s="10"/>
      <c r="AC61" s="8"/>
      <c r="AD61" s="9"/>
      <c r="AE61" s="10"/>
      <c r="AF61" s="8"/>
      <c r="AG61" s="9"/>
      <c r="AH61" s="10"/>
      <c r="AI61" s="8"/>
      <c r="AJ61" s="9"/>
      <c r="AK61" s="10"/>
      <c r="AL61" s="8"/>
      <c r="AM61" s="9"/>
      <c r="AN61" s="10"/>
      <c r="AO61" s="8"/>
      <c r="AP61" s="9"/>
      <c r="AQ61" s="10"/>
      <c r="AR61" s="8"/>
      <c r="AS61" s="9"/>
      <c r="AT61" s="10"/>
      <c r="AU61" s="10"/>
    </row>
    <row r="62" spans="1:47" ht="12.75" customHeight="1" hidden="1" outlineLevel="1">
      <c r="A62">
        <f t="shared" si="1"/>
        <v>60</v>
      </c>
      <c r="B62" s="8"/>
      <c r="C62" s="60"/>
      <c r="D62" s="9" t="s">
        <v>0</v>
      </c>
      <c r="E62" s="8"/>
      <c r="F62" s="9"/>
      <c r="G62" s="10"/>
      <c r="H62" s="8"/>
      <c r="I62" s="9"/>
      <c r="J62" s="10"/>
      <c r="K62" s="8"/>
      <c r="L62" s="9"/>
      <c r="M62" s="10"/>
      <c r="N62" s="8"/>
      <c r="O62" s="9"/>
      <c r="P62" s="10"/>
      <c r="Q62" s="8"/>
      <c r="R62" s="9"/>
      <c r="S62" s="10"/>
      <c r="T62" s="8"/>
      <c r="U62" s="9"/>
      <c r="V62" s="10"/>
      <c r="W62" s="8"/>
      <c r="X62" s="9"/>
      <c r="Y62" s="10"/>
      <c r="Z62" s="8"/>
      <c r="AA62" s="9"/>
      <c r="AB62" s="10"/>
      <c r="AC62" s="8"/>
      <c r="AD62" s="9"/>
      <c r="AE62" s="10"/>
      <c r="AF62" s="8"/>
      <c r="AG62" s="9"/>
      <c r="AH62" s="10"/>
      <c r="AI62" s="8"/>
      <c r="AJ62" s="9"/>
      <c r="AK62" s="10"/>
      <c r="AL62" s="8"/>
      <c r="AM62" s="9"/>
      <c r="AN62" s="10"/>
      <c r="AO62" s="8"/>
      <c r="AP62" s="9"/>
      <c r="AQ62" s="10"/>
      <c r="AR62" s="8"/>
      <c r="AS62" s="9"/>
      <c r="AT62" s="10"/>
      <c r="AU62" s="10"/>
    </row>
    <row r="63" spans="1:47" ht="12.75" customHeight="1" hidden="1" outlineLevel="1">
      <c r="A63">
        <f t="shared" si="1"/>
        <v>61</v>
      </c>
      <c r="B63" s="8"/>
      <c r="C63" s="60"/>
      <c r="D63" s="9" t="s">
        <v>1</v>
      </c>
      <c r="E63" s="8"/>
      <c r="F63" s="9"/>
      <c r="G63" s="10"/>
      <c r="H63" s="8"/>
      <c r="I63" s="9"/>
      <c r="J63" s="10"/>
      <c r="K63" s="8"/>
      <c r="L63" s="9"/>
      <c r="M63" s="10"/>
      <c r="N63" s="8"/>
      <c r="O63" s="9"/>
      <c r="P63" s="10"/>
      <c r="Q63" s="8"/>
      <c r="R63" s="9"/>
      <c r="S63" s="10"/>
      <c r="T63" s="8"/>
      <c r="U63" s="9"/>
      <c r="V63" s="10"/>
      <c r="W63" s="8"/>
      <c r="X63" s="9"/>
      <c r="Y63" s="10"/>
      <c r="Z63" s="8"/>
      <c r="AA63" s="9"/>
      <c r="AB63" s="10"/>
      <c r="AC63" s="8"/>
      <c r="AD63" s="9"/>
      <c r="AE63" s="10"/>
      <c r="AF63" s="8"/>
      <c r="AG63" s="9"/>
      <c r="AH63" s="10"/>
      <c r="AI63" s="8"/>
      <c r="AJ63" s="9"/>
      <c r="AK63" s="10"/>
      <c r="AL63" s="8"/>
      <c r="AM63" s="9"/>
      <c r="AN63" s="10"/>
      <c r="AO63" s="8"/>
      <c r="AP63" s="9"/>
      <c r="AQ63" s="10"/>
      <c r="AR63" s="8"/>
      <c r="AS63" s="9"/>
      <c r="AT63" s="10"/>
      <c r="AU63" s="10"/>
    </row>
    <row r="64" spans="1:47" ht="13.5" customHeight="1" hidden="1" outlineLevel="1" thickBot="1">
      <c r="A64">
        <f t="shared" si="1"/>
        <v>62</v>
      </c>
      <c r="B64" s="8"/>
      <c r="C64" s="60"/>
      <c r="D64" s="9" t="s">
        <v>2</v>
      </c>
      <c r="E64" s="11"/>
      <c r="F64" s="12"/>
      <c r="G64" s="13"/>
      <c r="H64" s="11"/>
      <c r="I64" s="12"/>
      <c r="J64" s="13"/>
      <c r="K64" s="11"/>
      <c r="L64" s="12"/>
      <c r="M64" s="13"/>
      <c r="N64" s="11"/>
      <c r="O64" s="12"/>
      <c r="P64" s="13"/>
      <c r="Q64" s="11"/>
      <c r="R64" s="12"/>
      <c r="S64" s="13"/>
      <c r="T64" s="11"/>
      <c r="U64" s="12"/>
      <c r="V64" s="13"/>
      <c r="W64" s="11"/>
      <c r="X64" s="12"/>
      <c r="Y64" s="13"/>
      <c r="Z64" s="11"/>
      <c r="AA64" s="12"/>
      <c r="AB64" s="13"/>
      <c r="AC64" s="11"/>
      <c r="AD64" s="12"/>
      <c r="AE64" s="13"/>
      <c r="AF64" s="11"/>
      <c r="AG64" s="12"/>
      <c r="AH64" s="13"/>
      <c r="AI64" s="11"/>
      <c r="AJ64" s="12"/>
      <c r="AK64" s="13"/>
      <c r="AL64" s="11"/>
      <c r="AM64" s="12"/>
      <c r="AN64" s="13"/>
      <c r="AO64" s="11"/>
      <c r="AP64" s="12"/>
      <c r="AQ64" s="13"/>
      <c r="AR64" s="11"/>
      <c r="AS64" s="12"/>
      <c r="AT64" s="13"/>
      <c r="AU64" s="10"/>
    </row>
    <row r="65" spans="1:47" ht="12.75" collapsed="1">
      <c r="A65">
        <f t="shared" si="1"/>
        <v>63</v>
      </c>
      <c r="B65" s="8"/>
      <c r="C65" s="9"/>
      <c r="D65" s="9"/>
      <c r="E65" s="22">
        <f aca="true" t="shared" si="12" ref="E65:AQ65">SUM(E59:E64)</f>
        <v>0</v>
      </c>
      <c r="F65" s="22">
        <f t="shared" si="12"/>
        <v>0</v>
      </c>
      <c r="G65" s="22">
        <f t="shared" si="12"/>
        <v>0</v>
      </c>
      <c r="H65" s="22">
        <f t="shared" si="12"/>
        <v>0</v>
      </c>
      <c r="I65" s="22">
        <f t="shared" si="12"/>
        <v>0</v>
      </c>
      <c r="J65" s="22">
        <f t="shared" si="12"/>
        <v>0</v>
      </c>
      <c r="K65" s="22">
        <f t="shared" si="12"/>
        <v>0</v>
      </c>
      <c r="L65" s="22">
        <f t="shared" si="12"/>
        <v>0</v>
      </c>
      <c r="M65" s="22">
        <f t="shared" si="12"/>
        <v>0</v>
      </c>
      <c r="N65" s="22">
        <f>SUM(N59:N64)</f>
        <v>0</v>
      </c>
      <c r="O65" s="22">
        <f>SUM(O59:O64)</f>
        <v>0</v>
      </c>
      <c r="P65" s="22">
        <f>SUM(P59:P64)</f>
        <v>0</v>
      </c>
      <c r="Q65" s="22">
        <f t="shared" si="12"/>
        <v>0</v>
      </c>
      <c r="R65" s="22">
        <f t="shared" si="12"/>
        <v>0</v>
      </c>
      <c r="S65" s="22">
        <f t="shared" si="12"/>
        <v>0</v>
      </c>
      <c r="T65" s="22">
        <f t="shared" si="12"/>
        <v>0</v>
      </c>
      <c r="U65" s="22">
        <f t="shared" si="12"/>
        <v>0</v>
      </c>
      <c r="V65" s="22">
        <f t="shared" si="12"/>
        <v>0</v>
      </c>
      <c r="W65" s="22">
        <f t="shared" si="12"/>
        <v>0</v>
      </c>
      <c r="X65" s="22">
        <f t="shared" si="12"/>
        <v>0</v>
      </c>
      <c r="Y65" s="22">
        <f t="shared" si="12"/>
        <v>0</v>
      </c>
      <c r="Z65" s="22">
        <f t="shared" si="12"/>
        <v>0</v>
      </c>
      <c r="AA65" s="22">
        <f t="shared" si="12"/>
        <v>0</v>
      </c>
      <c r="AB65" s="22">
        <f t="shared" si="12"/>
        <v>0</v>
      </c>
      <c r="AC65" s="22">
        <f t="shared" si="12"/>
        <v>0</v>
      </c>
      <c r="AD65" s="22">
        <f t="shared" si="12"/>
        <v>0</v>
      </c>
      <c r="AE65" s="22">
        <f t="shared" si="12"/>
        <v>0</v>
      </c>
      <c r="AF65" s="22">
        <f t="shared" si="12"/>
        <v>0</v>
      </c>
      <c r="AG65" s="22">
        <f t="shared" si="12"/>
        <v>0</v>
      </c>
      <c r="AH65" s="22">
        <f t="shared" si="12"/>
        <v>0</v>
      </c>
      <c r="AI65" s="22">
        <f t="shared" si="12"/>
        <v>0</v>
      </c>
      <c r="AJ65" s="22">
        <f t="shared" si="12"/>
        <v>0</v>
      </c>
      <c r="AK65" s="22">
        <f t="shared" si="12"/>
        <v>0</v>
      </c>
      <c r="AL65" s="22">
        <f t="shared" si="12"/>
        <v>0</v>
      </c>
      <c r="AM65" s="22">
        <f t="shared" si="12"/>
        <v>0</v>
      </c>
      <c r="AN65" s="22">
        <f t="shared" si="12"/>
        <v>0</v>
      </c>
      <c r="AO65" s="22">
        <f t="shared" si="12"/>
        <v>0</v>
      </c>
      <c r="AP65" s="22">
        <f t="shared" si="12"/>
        <v>0</v>
      </c>
      <c r="AQ65" s="22">
        <f t="shared" si="12"/>
        <v>0</v>
      </c>
      <c r="AR65" s="22">
        <f>SUM(AR59:AR64)</f>
        <v>0</v>
      </c>
      <c r="AS65" s="22">
        <f>SUM(AS59:AS64)</f>
        <v>0</v>
      </c>
      <c r="AT65" s="22">
        <f>SUM(AT59:AT64)</f>
        <v>0</v>
      </c>
      <c r="AU65" s="10"/>
    </row>
    <row r="66" spans="1:47" ht="12.75">
      <c r="A66">
        <f t="shared" si="1"/>
        <v>64</v>
      </c>
      <c r="B66" s="8"/>
      <c r="C66" s="9"/>
      <c r="D66" s="15" t="s">
        <v>9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15">
        <f>E66+H66+K66+Q66+T66+W66+Z66+AC66+AF66+AI66+AL66+AO66+N66</f>
        <v>0</v>
      </c>
      <c r="AS66" s="15"/>
      <c r="AT66" s="15"/>
      <c r="AU66" s="10"/>
    </row>
    <row r="67" spans="1:47" ht="12.75">
      <c r="A67">
        <f t="shared" si="1"/>
        <v>65</v>
      </c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10"/>
    </row>
    <row r="68" spans="1:47" ht="12.75">
      <c r="A68">
        <f t="shared" si="1"/>
        <v>66</v>
      </c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10"/>
    </row>
    <row r="69" spans="1:47" ht="13.5" thickBot="1">
      <c r="A69">
        <f t="shared" si="1"/>
        <v>67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10"/>
    </row>
    <row r="70" spans="1:47" ht="12.75" customHeight="1">
      <c r="A70">
        <f aca="true" t="shared" si="13" ref="A70:A105">A69+1</f>
        <v>68</v>
      </c>
      <c r="B70" s="8"/>
      <c r="C70" s="59"/>
      <c r="D70" s="9" t="s">
        <v>3</v>
      </c>
      <c r="E70" s="5"/>
      <c r="F70" s="6"/>
      <c r="G70" s="7"/>
      <c r="H70" s="5"/>
      <c r="I70" s="6"/>
      <c r="J70" s="7"/>
      <c r="K70" s="5"/>
      <c r="L70" s="6"/>
      <c r="M70" s="7"/>
      <c r="N70" s="5"/>
      <c r="O70" s="6"/>
      <c r="P70" s="7"/>
      <c r="Q70" s="5"/>
      <c r="R70" s="6"/>
      <c r="S70" s="7"/>
      <c r="T70" s="5"/>
      <c r="U70" s="6"/>
      <c r="V70" s="7"/>
      <c r="W70" s="5"/>
      <c r="X70" s="6"/>
      <c r="Y70" s="7"/>
      <c r="Z70" s="5"/>
      <c r="AA70" s="6"/>
      <c r="AB70" s="7"/>
      <c r="AC70" s="5"/>
      <c r="AD70" s="6"/>
      <c r="AE70" s="7"/>
      <c r="AF70" s="5"/>
      <c r="AG70" s="6"/>
      <c r="AH70" s="7"/>
      <c r="AI70" s="5"/>
      <c r="AJ70" s="6"/>
      <c r="AK70" s="7"/>
      <c r="AL70" s="5"/>
      <c r="AM70" s="6"/>
      <c r="AN70" s="7"/>
      <c r="AO70" s="5"/>
      <c r="AP70" s="6"/>
      <c r="AQ70" s="7"/>
      <c r="AR70" s="5">
        <f aca="true" t="shared" si="14" ref="AR70:AT71">E70+H70+K70+Q70+T70+W70+Z70+AC70+AF70+AI70+AL70+AO70+N70</f>
        <v>0</v>
      </c>
      <c r="AS70" s="6">
        <f t="shared" si="14"/>
        <v>0</v>
      </c>
      <c r="AT70" s="7">
        <f t="shared" si="14"/>
        <v>0</v>
      </c>
      <c r="AU70" s="10"/>
    </row>
    <row r="71" spans="1:47" ht="13.5" thickBot="1">
      <c r="A71">
        <f t="shared" si="13"/>
        <v>69</v>
      </c>
      <c r="B71" s="8"/>
      <c r="C71" s="60"/>
      <c r="D71" s="9" t="s">
        <v>4</v>
      </c>
      <c r="E71" s="11"/>
      <c r="F71" s="12"/>
      <c r="G71" s="13"/>
      <c r="H71" s="11"/>
      <c r="I71" s="12"/>
      <c r="J71" s="13"/>
      <c r="K71" s="11"/>
      <c r="L71" s="12"/>
      <c r="M71" s="13"/>
      <c r="N71" s="11"/>
      <c r="O71" s="12"/>
      <c r="P71" s="13"/>
      <c r="Q71" s="11"/>
      <c r="R71" s="12"/>
      <c r="S71" s="13"/>
      <c r="T71" s="11"/>
      <c r="U71" s="12"/>
      <c r="V71" s="13"/>
      <c r="W71" s="11"/>
      <c r="X71" s="12"/>
      <c r="Y71" s="13"/>
      <c r="Z71" s="11"/>
      <c r="AA71" s="12"/>
      <c r="AB71" s="13"/>
      <c r="AC71" s="11"/>
      <c r="AD71" s="12"/>
      <c r="AE71" s="13"/>
      <c r="AF71" s="11"/>
      <c r="AG71" s="12"/>
      <c r="AH71" s="13"/>
      <c r="AI71" s="11"/>
      <c r="AJ71" s="12"/>
      <c r="AK71" s="13"/>
      <c r="AL71" s="11"/>
      <c r="AM71" s="12"/>
      <c r="AN71" s="13"/>
      <c r="AO71" s="11"/>
      <c r="AP71" s="12"/>
      <c r="AQ71" s="13"/>
      <c r="AR71" s="11">
        <f t="shared" si="14"/>
        <v>0</v>
      </c>
      <c r="AS71" s="12">
        <f t="shared" si="14"/>
        <v>0</v>
      </c>
      <c r="AT71" s="13">
        <f t="shared" si="14"/>
        <v>0</v>
      </c>
      <c r="AU71" s="10"/>
    </row>
    <row r="72" spans="1:47" ht="12.75" customHeight="1" hidden="1" outlineLevel="1">
      <c r="A72">
        <f t="shared" si="13"/>
        <v>70</v>
      </c>
      <c r="B72" s="8"/>
      <c r="C72" s="60"/>
      <c r="D72" s="9" t="s">
        <v>5</v>
      </c>
      <c r="E72" s="8"/>
      <c r="F72" s="9"/>
      <c r="G72" s="10"/>
      <c r="H72" s="8"/>
      <c r="I72" s="9"/>
      <c r="J72" s="10"/>
      <c r="K72" s="8"/>
      <c r="L72" s="9"/>
      <c r="M72" s="10"/>
      <c r="N72" s="8"/>
      <c r="O72" s="9"/>
      <c r="P72" s="10"/>
      <c r="Q72" s="8"/>
      <c r="R72" s="9"/>
      <c r="S72" s="10"/>
      <c r="T72" s="8"/>
      <c r="U72" s="9"/>
      <c r="V72" s="10"/>
      <c r="W72" s="8"/>
      <c r="X72" s="9"/>
      <c r="Y72" s="10"/>
      <c r="Z72" s="8"/>
      <c r="AA72" s="9"/>
      <c r="AB72" s="10"/>
      <c r="AC72" s="8"/>
      <c r="AD72" s="9"/>
      <c r="AE72" s="10"/>
      <c r="AF72" s="8"/>
      <c r="AG72" s="9"/>
      <c r="AH72" s="10"/>
      <c r="AI72" s="8"/>
      <c r="AJ72" s="9"/>
      <c r="AK72" s="10"/>
      <c r="AL72" s="8"/>
      <c r="AM72" s="9"/>
      <c r="AN72" s="10"/>
      <c r="AO72" s="8"/>
      <c r="AP72" s="9"/>
      <c r="AQ72" s="10"/>
      <c r="AR72" s="8"/>
      <c r="AS72" s="9"/>
      <c r="AT72" s="10"/>
      <c r="AU72" s="10"/>
    </row>
    <row r="73" spans="1:47" ht="12.75" customHeight="1" hidden="1" outlineLevel="1">
      <c r="A73">
        <f t="shared" si="13"/>
        <v>71</v>
      </c>
      <c r="B73" s="8"/>
      <c r="C73" s="60"/>
      <c r="D73" s="9" t="s">
        <v>0</v>
      </c>
      <c r="E73" s="8"/>
      <c r="F73" s="9"/>
      <c r="G73" s="10"/>
      <c r="H73" s="8"/>
      <c r="I73" s="9"/>
      <c r="J73" s="10"/>
      <c r="K73" s="8"/>
      <c r="L73" s="9"/>
      <c r="M73" s="10"/>
      <c r="N73" s="8"/>
      <c r="O73" s="9"/>
      <c r="P73" s="10"/>
      <c r="Q73" s="8"/>
      <c r="R73" s="9"/>
      <c r="S73" s="10"/>
      <c r="T73" s="8"/>
      <c r="U73" s="9"/>
      <c r="V73" s="10"/>
      <c r="W73" s="8"/>
      <c r="X73" s="9"/>
      <c r="Y73" s="10"/>
      <c r="Z73" s="8"/>
      <c r="AA73" s="9"/>
      <c r="AB73" s="10"/>
      <c r="AC73" s="8"/>
      <c r="AD73" s="9"/>
      <c r="AE73" s="10"/>
      <c r="AF73" s="8"/>
      <c r="AG73" s="9"/>
      <c r="AH73" s="10"/>
      <c r="AI73" s="8"/>
      <c r="AJ73" s="9"/>
      <c r="AK73" s="10"/>
      <c r="AL73" s="8"/>
      <c r="AM73" s="9"/>
      <c r="AN73" s="10"/>
      <c r="AO73" s="8"/>
      <c r="AP73" s="9"/>
      <c r="AQ73" s="10"/>
      <c r="AR73" s="8"/>
      <c r="AS73" s="9"/>
      <c r="AT73" s="10"/>
      <c r="AU73" s="10"/>
    </row>
    <row r="74" spans="1:47" ht="12.75" customHeight="1" hidden="1" outlineLevel="1">
      <c r="A74">
        <f t="shared" si="13"/>
        <v>72</v>
      </c>
      <c r="B74" s="8"/>
      <c r="C74" s="60"/>
      <c r="D74" s="9" t="s">
        <v>1</v>
      </c>
      <c r="E74" s="8"/>
      <c r="F74" s="9"/>
      <c r="G74" s="10"/>
      <c r="H74" s="8"/>
      <c r="I74" s="9"/>
      <c r="J74" s="10"/>
      <c r="K74" s="8"/>
      <c r="L74" s="9"/>
      <c r="M74" s="10"/>
      <c r="N74" s="8"/>
      <c r="O74" s="9"/>
      <c r="P74" s="10"/>
      <c r="Q74" s="8"/>
      <c r="R74" s="9"/>
      <c r="S74" s="10"/>
      <c r="T74" s="8"/>
      <c r="U74" s="9"/>
      <c r="V74" s="10"/>
      <c r="W74" s="8"/>
      <c r="X74" s="9"/>
      <c r="Y74" s="10"/>
      <c r="Z74" s="8"/>
      <c r="AA74" s="9"/>
      <c r="AB74" s="10"/>
      <c r="AC74" s="8"/>
      <c r="AD74" s="9"/>
      <c r="AE74" s="10"/>
      <c r="AF74" s="8"/>
      <c r="AG74" s="9"/>
      <c r="AH74" s="10"/>
      <c r="AI74" s="8"/>
      <c r="AJ74" s="9"/>
      <c r="AK74" s="10"/>
      <c r="AL74" s="8"/>
      <c r="AM74" s="9"/>
      <c r="AN74" s="10"/>
      <c r="AO74" s="8"/>
      <c r="AP74" s="9"/>
      <c r="AQ74" s="10"/>
      <c r="AR74" s="8"/>
      <c r="AS74" s="9"/>
      <c r="AT74" s="10"/>
      <c r="AU74" s="10"/>
    </row>
    <row r="75" spans="1:47" ht="13.5" customHeight="1" hidden="1" outlineLevel="1" thickBot="1">
      <c r="A75">
        <f t="shared" si="13"/>
        <v>73</v>
      </c>
      <c r="B75" s="8"/>
      <c r="C75" s="60"/>
      <c r="D75" s="9" t="s">
        <v>2</v>
      </c>
      <c r="E75" s="11"/>
      <c r="F75" s="12"/>
      <c r="G75" s="13"/>
      <c r="H75" s="11"/>
      <c r="I75" s="12"/>
      <c r="J75" s="13"/>
      <c r="K75" s="11"/>
      <c r="L75" s="12"/>
      <c r="M75" s="13"/>
      <c r="N75" s="11"/>
      <c r="O75" s="12"/>
      <c r="P75" s="13"/>
      <c r="Q75" s="11"/>
      <c r="R75" s="12"/>
      <c r="S75" s="13"/>
      <c r="T75" s="11"/>
      <c r="U75" s="12"/>
      <c r="V75" s="13"/>
      <c r="W75" s="11"/>
      <c r="X75" s="12"/>
      <c r="Y75" s="13"/>
      <c r="Z75" s="11"/>
      <c r="AA75" s="12"/>
      <c r="AB75" s="13"/>
      <c r="AC75" s="11"/>
      <c r="AD75" s="12"/>
      <c r="AE75" s="13"/>
      <c r="AF75" s="11"/>
      <c r="AG75" s="12"/>
      <c r="AH75" s="13"/>
      <c r="AI75" s="11"/>
      <c r="AJ75" s="12"/>
      <c r="AK75" s="13"/>
      <c r="AL75" s="11"/>
      <c r="AM75" s="12"/>
      <c r="AN75" s="13"/>
      <c r="AO75" s="11"/>
      <c r="AP75" s="12"/>
      <c r="AQ75" s="13"/>
      <c r="AR75" s="11"/>
      <c r="AS75" s="12"/>
      <c r="AT75" s="13"/>
      <c r="AU75" s="10"/>
    </row>
    <row r="76" spans="1:47" ht="12.75" collapsed="1">
      <c r="A76">
        <f t="shared" si="13"/>
        <v>74</v>
      </c>
      <c r="B76" s="8"/>
      <c r="C76" s="9"/>
      <c r="D76" s="9"/>
      <c r="E76" s="22">
        <f aca="true" t="shared" si="15" ref="E76:AQ76">SUM(E70:E75)</f>
        <v>0</v>
      </c>
      <c r="F76" s="22">
        <f t="shared" si="15"/>
        <v>0</v>
      </c>
      <c r="G76" s="22">
        <f t="shared" si="15"/>
        <v>0</v>
      </c>
      <c r="H76" s="22">
        <f t="shared" si="15"/>
        <v>0</v>
      </c>
      <c r="I76" s="22">
        <f t="shared" si="15"/>
        <v>0</v>
      </c>
      <c r="J76" s="22">
        <f t="shared" si="15"/>
        <v>0</v>
      </c>
      <c r="K76" s="22">
        <f t="shared" si="15"/>
        <v>0</v>
      </c>
      <c r="L76" s="22">
        <f t="shared" si="15"/>
        <v>0</v>
      </c>
      <c r="M76" s="22">
        <f t="shared" si="15"/>
        <v>0</v>
      </c>
      <c r="N76" s="22">
        <f>SUM(N70:N75)</f>
        <v>0</v>
      </c>
      <c r="O76" s="22">
        <f>SUM(O70:O75)</f>
        <v>0</v>
      </c>
      <c r="P76" s="22">
        <f>SUM(P70:P75)</f>
        <v>0</v>
      </c>
      <c r="Q76" s="22">
        <f t="shared" si="15"/>
        <v>0</v>
      </c>
      <c r="R76" s="22">
        <f t="shared" si="15"/>
        <v>0</v>
      </c>
      <c r="S76" s="22">
        <f t="shared" si="15"/>
        <v>0</v>
      </c>
      <c r="T76" s="22">
        <f t="shared" si="15"/>
        <v>0</v>
      </c>
      <c r="U76" s="22">
        <f t="shared" si="15"/>
        <v>0</v>
      </c>
      <c r="V76" s="22">
        <f t="shared" si="15"/>
        <v>0</v>
      </c>
      <c r="W76" s="22">
        <f t="shared" si="15"/>
        <v>0</v>
      </c>
      <c r="X76" s="22">
        <f t="shared" si="15"/>
        <v>0</v>
      </c>
      <c r="Y76" s="22">
        <f t="shared" si="15"/>
        <v>0</v>
      </c>
      <c r="Z76" s="22">
        <f t="shared" si="15"/>
        <v>0</v>
      </c>
      <c r="AA76" s="22">
        <f t="shared" si="15"/>
        <v>0</v>
      </c>
      <c r="AB76" s="22">
        <f t="shared" si="15"/>
        <v>0</v>
      </c>
      <c r="AC76" s="22">
        <f t="shared" si="15"/>
        <v>0</v>
      </c>
      <c r="AD76" s="22">
        <f t="shared" si="15"/>
        <v>0</v>
      </c>
      <c r="AE76" s="22">
        <f t="shared" si="15"/>
        <v>0</v>
      </c>
      <c r="AF76" s="22">
        <f t="shared" si="15"/>
        <v>0</v>
      </c>
      <c r="AG76" s="22">
        <f t="shared" si="15"/>
        <v>0</v>
      </c>
      <c r="AH76" s="22">
        <f t="shared" si="15"/>
        <v>0</v>
      </c>
      <c r="AI76" s="22">
        <f t="shared" si="15"/>
        <v>0</v>
      </c>
      <c r="AJ76" s="22">
        <f t="shared" si="15"/>
        <v>0</v>
      </c>
      <c r="AK76" s="22">
        <f t="shared" si="15"/>
        <v>0</v>
      </c>
      <c r="AL76" s="22">
        <f t="shared" si="15"/>
        <v>0</v>
      </c>
      <c r="AM76" s="22">
        <f t="shared" si="15"/>
        <v>0</v>
      </c>
      <c r="AN76" s="22">
        <f t="shared" si="15"/>
        <v>0</v>
      </c>
      <c r="AO76" s="22">
        <f t="shared" si="15"/>
        <v>0</v>
      </c>
      <c r="AP76" s="22">
        <f t="shared" si="15"/>
        <v>0</v>
      </c>
      <c r="AQ76" s="22">
        <f t="shared" si="15"/>
        <v>0</v>
      </c>
      <c r="AR76" s="22">
        <f>SUM(AR70:AR75)</f>
        <v>0</v>
      </c>
      <c r="AS76" s="22">
        <f>SUM(AS70:AS75)</f>
        <v>0</v>
      </c>
      <c r="AT76" s="22">
        <f>SUM(AT70:AT75)</f>
        <v>0</v>
      </c>
      <c r="AU76" s="10"/>
    </row>
    <row r="77" spans="1:47" ht="12.75">
      <c r="A77">
        <f t="shared" si="13"/>
        <v>75</v>
      </c>
      <c r="B77" s="8"/>
      <c r="C77" s="9"/>
      <c r="D77" s="15" t="s">
        <v>9</v>
      </c>
      <c r="E77" s="37"/>
      <c r="F77" s="9"/>
      <c r="G77" s="9"/>
      <c r="H77" s="37"/>
      <c r="I77" s="9"/>
      <c r="J77" s="9"/>
      <c r="K77" s="9"/>
      <c r="L77" s="9"/>
      <c r="M77" s="9"/>
      <c r="N77" s="37"/>
      <c r="O77" s="9"/>
      <c r="P77" s="9"/>
      <c r="Q77" s="37"/>
      <c r="R77" s="9"/>
      <c r="S77" s="9"/>
      <c r="T77" s="37"/>
      <c r="U77" s="9"/>
      <c r="V77" s="9"/>
      <c r="W77" s="37"/>
      <c r="X77" s="9"/>
      <c r="Y77" s="9"/>
      <c r="Z77" s="9"/>
      <c r="AA77" s="9"/>
      <c r="AB77" s="9"/>
      <c r="AC77" s="37"/>
      <c r="AD77" s="9"/>
      <c r="AE77" s="9"/>
      <c r="AF77" s="37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15">
        <f>E77+H77+K77+Q77+T77+W77+Z77+AC77+AF77+AI77+AL77+AO77+N77</f>
        <v>0</v>
      </c>
      <c r="AS77" s="15"/>
      <c r="AT77" s="15"/>
      <c r="AU77" s="10"/>
    </row>
    <row r="78" spans="1:47" ht="12.75">
      <c r="A78">
        <f t="shared" si="13"/>
        <v>76</v>
      </c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10"/>
    </row>
    <row r="79" spans="1:47" ht="12.75">
      <c r="A79">
        <f t="shared" si="13"/>
        <v>77</v>
      </c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10"/>
    </row>
    <row r="80" spans="1:47" ht="13.5" thickBot="1">
      <c r="A80">
        <f t="shared" si="13"/>
        <v>78</v>
      </c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10"/>
    </row>
    <row r="81" spans="1:47" ht="12.75">
      <c r="A81">
        <f t="shared" si="13"/>
        <v>79</v>
      </c>
      <c r="B81" s="8"/>
      <c r="C81" s="61" t="s">
        <v>57</v>
      </c>
      <c r="D81" s="9" t="s">
        <v>3</v>
      </c>
      <c r="E81" s="5">
        <f>E4+E15+E26+E37+E48+E59+E70</f>
        <v>-147</v>
      </c>
      <c r="F81" s="6">
        <f aca="true" t="shared" si="16" ref="F81:AQ81">F4+F15+F26+F37+F48+F59+F70</f>
        <v>3</v>
      </c>
      <c r="G81" s="7">
        <f t="shared" si="16"/>
        <v>1</v>
      </c>
      <c r="H81" s="5">
        <f t="shared" si="16"/>
        <v>416</v>
      </c>
      <c r="I81" s="6">
        <f t="shared" si="16"/>
        <v>10</v>
      </c>
      <c r="J81" s="7">
        <f t="shared" si="16"/>
        <v>1</v>
      </c>
      <c r="K81" s="5">
        <f t="shared" si="16"/>
        <v>323</v>
      </c>
      <c r="L81" s="6">
        <f t="shared" si="16"/>
        <v>8</v>
      </c>
      <c r="M81" s="7">
        <f t="shared" si="16"/>
        <v>1</v>
      </c>
      <c r="N81" s="5">
        <f aca="true" t="shared" si="17" ref="N81:P82">N4+N15+N26+N37+N48+N59+N70</f>
        <v>-308</v>
      </c>
      <c r="O81" s="6">
        <f t="shared" si="17"/>
        <v>3</v>
      </c>
      <c r="P81" s="7">
        <f t="shared" si="17"/>
        <v>1</v>
      </c>
      <c r="Q81" s="5">
        <f t="shared" si="16"/>
        <v>0</v>
      </c>
      <c r="R81" s="6">
        <f t="shared" si="16"/>
        <v>0</v>
      </c>
      <c r="S81" s="7">
        <f t="shared" si="16"/>
        <v>0</v>
      </c>
      <c r="T81" s="5">
        <f t="shared" si="16"/>
        <v>-221</v>
      </c>
      <c r="U81" s="6">
        <f t="shared" si="16"/>
        <v>2</v>
      </c>
      <c r="V81" s="7">
        <f t="shared" si="16"/>
        <v>3</v>
      </c>
      <c r="W81" s="5">
        <f t="shared" si="16"/>
        <v>474</v>
      </c>
      <c r="X81" s="6">
        <f t="shared" si="16"/>
        <v>8</v>
      </c>
      <c r="Y81" s="7">
        <f t="shared" si="16"/>
        <v>0</v>
      </c>
      <c r="Z81" s="5">
        <f t="shared" si="16"/>
        <v>0</v>
      </c>
      <c r="AA81" s="6">
        <f t="shared" si="16"/>
        <v>0</v>
      </c>
      <c r="AB81" s="7">
        <f t="shared" si="16"/>
        <v>0</v>
      </c>
      <c r="AC81" s="5">
        <f t="shared" si="16"/>
        <v>137</v>
      </c>
      <c r="AD81" s="6">
        <f t="shared" si="16"/>
        <v>6</v>
      </c>
      <c r="AE81" s="7">
        <f t="shared" si="16"/>
        <v>2</v>
      </c>
      <c r="AF81" s="5">
        <f t="shared" si="16"/>
        <v>-327</v>
      </c>
      <c r="AG81" s="6">
        <f t="shared" si="16"/>
        <v>6</v>
      </c>
      <c r="AH81" s="7">
        <f t="shared" si="16"/>
        <v>4</v>
      </c>
      <c r="AI81" s="5">
        <f t="shared" si="16"/>
        <v>352</v>
      </c>
      <c r="AJ81" s="6">
        <f t="shared" si="16"/>
        <v>5</v>
      </c>
      <c r="AK81" s="7">
        <f t="shared" si="16"/>
        <v>1</v>
      </c>
      <c r="AL81" s="5">
        <f t="shared" si="16"/>
        <v>103</v>
      </c>
      <c r="AM81" s="6">
        <f t="shared" si="16"/>
        <v>4</v>
      </c>
      <c r="AN81" s="7">
        <f t="shared" si="16"/>
        <v>1</v>
      </c>
      <c r="AO81" s="5">
        <f t="shared" si="16"/>
        <v>195</v>
      </c>
      <c r="AP81" s="6">
        <f t="shared" si="16"/>
        <v>6</v>
      </c>
      <c r="AQ81" s="7">
        <f t="shared" si="16"/>
        <v>2</v>
      </c>
      <c r="AR81" s="5">
        <f aca="true" t="shared" si="18" ref="AR81:AT82">E81+H81+K81+Q81+T81+W81+Z81+AC81+AF81+AI81+AL81+AO81</f>
        <v>1305</v>
      </c>
      <c r="AS81" s="6">
        <f t="shared" si="18"/>
        <v>58</v>
      </c>
      <c r="AT81" s="7">
        <f t="shared" si="18"/>
        <v>16</v>
      </c>
      <c r="AU81" s="10"/>
    </row>
    <row r="82" spans="1:47" ht="13.5" thickBot="1">
      <c r="A82">
        <f t="shared" si="13"/>
        <v>80</v>
      </c>
      <c r="B82" s="8"/>
      <c r="C82" s="60"/>
      <c r="D82" s="9" t="s">
        <v>4</v>
      </c>
      <c r="E82" s="11">
        <f>E5+E16+E27+E38+E49+E60+E71</f>
        <v>0</v>
      </c>
      <c r="F82" s="12">
        <f aca="true" t="shared" si="19" ref="F82:AQ82">F5+F16+F27+F38+F49+F60+F71</f>
        <v>0</v>
      </c>
      <c r="G82" s="13">
        <f t="shared" si="19"/>
        <v>0</v>
      </c>
      <c r="H82" s="11">
        <f t="shared" si="19"/>
        <v>0</v>
      </c>
      <c r="I82" s="12">
        <f t="shared" si="19"/>
        <v>0</v>
      </c>
      <c r="J82" s="13">
        <f t="shared" si="19"/>
        <v>0</v>
      </c>
      <c r="K82" s="11">
        <f t="shared" si="19"/>
        <v>0</v>
      </c>
      <c r="L82" s="12">
        <f t="shared" si="19"/>
        <v>0</v>
      </c>
      <c r="M82" s="13">
        <f t="shared" si="19"/>
        <v>0</v>
      </c>
      <c r="N82" s="11">
        <f t="shared" si="17"/>
        <v>0</v>
      </c>
      <c r="O82" s="12">
        <f t="shared" si="17"/>
        <v>0</v>
      </c>
      <c r="P82" s="13">
        <f t="shared" si="17"/>
        <v>0</v>
      </c>
      <c r="Q82" s="11">
        <f t="shared" si="19"/>
        <v>0</v>
      </c>
      <c r="R82" s="12">
        <f t="shared" si="19"/>
        <v>0</v>
      </c>
      <c r="S82" s="13">
        <f t="shared" si="19"/>
        <v>0</v>
      </c>
      <c r="T82" s="11">
        <f t="shared" si="19"/>
        <v>0</v>
      </c>
      <c r="U82" s="12">
        <f t="shared" si="19"/>
        <v>0</v>
      </c>
      <c r="V82" s="13">
        <f t="shared" si="19"/>
        <v>0</v>
      </c>
      <c r="W82" s="11">
        <f t="shared" si="19"/>
        <v>0</v>
      </c>
      <c r="X82" s="12">
        <f t="shared" si="19"/>
        <v>0</v>
      </c>
      <c r="Y82" s="13">
        <f t="shared" si="19"/>
        <v>0</v>
      </c>
      <c r="Z82" s="11">
        <f t="shared" si="19"/>
        <v>0</v>
      </c>
      <c r="AA82" s="12">
        <f t="shared" si="19"/>
        <v>0</v>
      </c>
      <c r="AB82" s="13">
        <f t="shared" si="19"/>
        <v>0</v>
      </c>
      <c r="AC82" s="11">
        <f t="shared" si="19"/>
        <v>0</v>
      </c>
      <c r="AD82" s="12">
        <f t="shared" si="19"/>
        <v>0</v>
      </c>
      <c r="AE82" s="13">
        <f t="shared" si="19"/>
        <v>0</v>
      </c>
      <c r="AF82" s="11">
        <f t="shared" si="19"/>
        <v>0</v>
      </c>
      <c r="AG82" s="12">
        <f t="shared" si="19"/>
        <v>0</v>
      </c>
      <c r="AH82" s="13">
        <f t="shared" si="19"/>
        <v>0</v>
      </c>
      <c r="AI82" s="11">
        <f t="shared" si="19"/>
        <v>0</v>
      </c>
      <c r="AJ82" s="12">
        <f t="shared" si="19"/>
        <v>0</v>
      </c>
      <c r="AK82" s="13">
        <f t="shared" si="19"/>
        <v>0</v>
      </c>
      <c r="AL82" s="11">
        <f t="shared" si="19"/>
        <v>0</v>
      </c>
      <c r="AM82" s="12">
        <f t="shared" si="19"/>
        <v>0</v>
      </c>
      <c r="AN82" s="13">
        <f t="shared" si="19"/>
        <v>0</v>
      </c>
      <c r="AO82" s="11">
        <f t="shared" si="19"/>
        <v>0</v>
      </c>
      <c r="AP82" s="12">
        <f t="shared" si="19"/>
        <v>0</v>
      </c>
      <c r="AQ82" s="13">
        <f t="shared" si="19"/>
        <v>0</v>
      </c>
      <c r="AR82" s="11">
        <f t="shared" si="18"/>
        <v>0</v>
      </c>
      <c r="AS82" s="12">
        <f t="shared" si="18"/>
        <v>0</v>
      </c>
      <c r="AT82" s="13">
        <f t="shared" si="18"/>
        <v>0</v>
      </c>
      <c r="AU82" s="10"/>
    </row>
    <row r="83" spans="1:47" ht="12.75" hidden="1" outlineLevel="1">
      <c r="A83">
        <f t="shared" si="13"/>
        <v>81</v>
      </c>
      <c r="B83" s="8"/>
      <c r="C83" s="60"/>
      <c r="D83" s="22" t="s">
        <v>22</v>
      </c>
      <c r="E83" s="39">
        <f>IF(ROUND((E91-MAX($E$91:$AQ$91))*$AR$87/($AS$87+$AT$87),0)&lt;0,"",ROUND((E91-MAX($E$91:$AQ$91))*$AR$87/($AS$87+$AT$87),0))</f>
      </c>
      <c r="F83" s="40"/>
      <c r="G83" s="41"/>
      <c r="H83" s="39">
        <f>IF(ROUND((H91-MAX($E$91:$AQ$91))*$AR$87/($AS$87+$AT$87),0)&lt;0,"",ROUND((H91-MAX($E$91:$AQ$91))*$AR$87/($AS$87+$AT$87),0))</f>
        <v>0</v>
      </c>
      <c r="I83" s="40"/>
      <c r="J83" s="41"/>
      <c r="K83" s="39">
        <f>IF(ROUND((K91-MAX($E$91:$AQ$91))*$AR$87/($AS$87+$AT$87),0)&lt;0,"",ROUND((K91-MAX($E$91:$AQ$91))*$AR$87/($AS$87+$AT$87),0))</f>
        <v>0</v>
      </c>
      <c r="L83" s="40"/>
      <c r="M83" s="41"/>
      <c r="N83" s="39">
        <f>IF(ROUND((N91-MAX($E$91:$AQ$91))*$AR$87/($AS$87+$AT$87),0)&lt;0,"",ROUND((N91-MAX($E$91:$AQ$91))*$AR$87/($AS$87+$AT$87),0))</f>
        <v>0</v>
      </c>
      <c r="O83" s="40"/>
      <c r="P83" s="41"/>
      <c r="Q83" s="39">
        <f>IF(ROUND((Q91-MAX($E$91:$AQ$91))*$AR$87/($AS$87+$AT$87),0)&lt;0,"",ROUND((Q91-MAX($E$91:$AQ$91))*$AR$87/($AS$87+$AT$87),0))</f>
      </c>
      <c r="R83" s="40"/>
      <c r="S83" s="41"/>
      <c r="T83" s="39">
        <f>IF(ROUND((T91-MAX($E$91:$AQ$91))*$AR$87/($AS$87+$AT$87),0)&lt;0,"",ROUND((T91-MAX($E$91:$AQ$91))*$AR$87/($AS$87+$AT$87),0))</f>
      </c>
      <c r="U83" s="40"/>
      <c r="V83" s="41"/>
      <c r="W83" s="39">
        <f>IF(ROUND((W91-MAX($E$91:$AQ$91))*$AR$87/($AS$87+$AT$87),0)&lt;0,"",ROUND((W91-MAX($E$91:$AQ$91))*$AR$87/($AS$87+$AT$87),0))</f>
      </c>
      <c r="X83" s="40"/>
      <c r="Y83" s="41"/>
      <c r="Z83" s="39">
        <f>IF(ROUND((Z91-MAX($E$91:$AQ$91))*$AR$87/($AS$87+$AT$87),0)&lt;0,"",ROUND((Z91-MAX($E$91:$AQ$91))*$AR$87/($AS$87+$AT$87),0))</f>
      </c>
      <c r="AA83" s="40"/>
      <c r="AB83" s="41"/>
      <c r="AC83" s="39">
        <f>IF(ROUND((AC91-MAX($E$91:$AQ$91))*$AR$87/($AS$87+$AT$87),0)&lt;0,"",ROUND((AC91-MAX($E$91:$AQ$91))*$AR$87/($AS$87+$AT$87),0))</f>
      </c>
      <c r="AD83" s="40"/>
      <c r="AE83" s="41"/>
      <c r="AF83" s="39">
        <f>IF(ROUND((AF91-MAX($E$91:$AQ$91))*$AR$87/($AS$87+$AT$87),0)&lt;0,"",ROUND((AF91-MAX($E$91:$AQ$91))*$AR$87/($AS$87+$AT$87),0))</f>
      </c>
      <c r="AG83" s="40"/>
      <c r="AH83" s="41"/>
      <c r="AI83" s="39">
        <f>IF(ROUND((AI91-MAX($E$91:$AQ$91))*$AR$87/($AS$87+$AT$87),0)&lt;0,"",ROUND((AI91-MAX($E$91:$AQ$91))*$AR$87/($AS$87+$AT$87),0))</f>
      </c>
      <c r="AJ83" s="40"/>
      <c r="AK83" s="41"/>
      <c r="AL83" s="39">
        <f>IF(ROUND((AL91-MAX($E$91:$AQ$91))*$AR$87/($AS$87+$AT$87),0)&lt;0,"",ROUND((AL91-MAX($E$91:$AQ$91))*$AR$87/($AS$87+$AT$87),0))</f>
      </c>
      <c r="AM83" s="40"/>
      <c r="AN83" s="41"/>
      <c r="AO83" s="39">
        <f>IF(ROUND((AO91-MAX($E$91:$AQ$91))*$AR$87/($AS$87+$AT$87),0)&lt;0,"",ROUND((AO91-MAX($E$91:$AQ$91))*$AR$87/($AS$87+$AT$87),0))</f>
      </c>
      <c r="AP83" s="40"/>
      <c r="AQ83" s="41"/>
      <c r="AR83" s="39"/>
      <c r="AS83" s="40"/>
      <c r="AT83" s="41"/>
      <c r="AU83" s="10"/>
    </row>
    <row r="84" spans="1:47" ht="13.5" hidden="1" outlineLevel="1" thickBot="1">
      <c r="A84">
        <f t="shared" si="13"/>
        <v>82</v>
      </c>
      <c r="B84" s="8"/>
      <c r="C84" s="60"/>
      <c r="D84" s="22" t="s">
        <v>23</v>
      </c>
      <c r="E84" s="42"/>
      <c r="F84" s="43"/>
      <c r="G84" s="44"/>
      <c r="H84" s="42"/>
      <c r="I84" s="43"/>
      <c r="J84" s="44"/>
      <c r="K84" s="42"/>
      <c r="L84" s="43"/>
      <c r="M84" s="44"/>
      <c r="N84" s="42"/>
      <c r="O84" s="43"/>
      <c r="P84" s="44"/>
      <c r="Q84" s="42"/>
      <c r="R84" s="43"/>
      <c r="S84" s="44"/>
      <c r="T84" s="42"/>
      <c r="U84" s="43"/>
      <c r="V84" s="44"/>
      <c r="W84" s="42"/>
      <c r="X84" s="43"/>
      <c r="Y84" s="44"/>
      <c r="Z84" s="42"/>
      <c r="AA84" s="43"/>
      <c r="AB84" s="44"/>
      <c r="AC84" s="42"/>
      <c r="AD84" s="43"/>
      <c r="AE84" s="44"/>
      <c r="AF84" s="42"/>
      <c r="AG84" s="43"/>
      <c r="AH84" s="44"/>
      <c r="AI84" s="42"/>
      <c r="AJ84" s="43"/>
      <c r="AK84" s="44"/>
      <c r="AL84" s="42"/>
      <c r="AM84" s="43"/>
      <c r="AN84" s="44"/>
      <c r="AO84" s="42"/>
      <c r="AP84" s="43"/>
      <c r="AQ84" s="44"/>
      <c r="AR84" s="42"/>
      <c r="AS84" s="43"/>
      <c r="AT84" s="44"/>
      <c r="AU84" s="10"/>
    </row>
    <row r="85" spans="1:47" ht="12.75" customHeight="1" hidden="1" outlineLevel="1">
      <c r="A85">
        <f t="shared" si="13"/>
        <v>83</v>
      </c>
      <c r="B85" s="8"/>
      <c r="C85" s="60"/>
      <c r="D85" s="9"/>
      <c r="E85" s="8"/>
      <c r="F85" s="9"/>
      <c r="G85" s="10"/>
      <c r="H85" s="8"/>
      <c r="I85" s="9"/>
      <c r="J85" s="10"/>
      <c r="K85" s="8"/>
      <c r="L85" s="9"/>
      <c r="M85" s="10"/>
      <c r="N85" s="8"/>
      <c r="O85" s="9"/>
      <c r="P85" s="10"/>
      <c r="Q85" s="8"/>
      <c r="R85" s="9"/>
      <c r="S85" s="10"/>
      <c r="T85" s="8"/>
      <c r="U85" s="9"/>
      <c r="V85" s="10"/>
      <c r="W85" s="8"/>
      <c r="X85" s="9"/>
      <c r="Y85" s="10"/>
      <c r="Z85" s="8"/>
      <c r="AA85" s="9"/>
      <c r="AB85" s="10"/>
      <c r="AC85" s="8"/>
      <c r="AD85" s="9"/>
      <c r="AE85" s="10"/>
      <c r="AF85" s="8"/>
      <c r="AG85" s="9"/>
      <c r="AH85" s="10"/>
      <c r="AI85" s="8"/>
      <c r="AJ85" s="9"/>
      <c r="AK85" s="10"/>
      <c r="AL85" s="8"/>
      <c r="AM85" s="9"/>
      <c r="AN85" s="10"/>
      <c r="AO85" s="8"/>
      <c r="AP85" s="9"/>
      <c r="AQ85" s="10"/>
      <c r="AR85" s="8"/>
      <c r="AS85" s="9"/>
      <c r="AT85" s="10"/>
      <c r="AU85" s="10"/>
    </row>
    <row r="86" spans="1:47" ht="13.5" customHeight="1" hidden="1" outlineLevel="1" thickBot="1">
      <c r="A86">
        <f t="shared" si="13"/>
        <v>84</v>
      </c>
      <c r="B86" s="8"/>
      <c r="C86" s="60"/>
      <c r="D86" s="9"/>
      <c r="E86" s="11"/>
      <c r="F86" s="12"/>
      <c r="G86" s="13"/>
      <c r="H86" s="11"/>
      <c r="I86" s="12"/>
      <c r="J86" s="13"/>
      <c r="K86" s="11"/>
      <c r="L86" s="12"/>
      <c r="M86" s="13"/>
      <c r="N86" s="11"/>
      <c r="O86" s="12"/>
      <c r="P86" s="13"/>
      <c r="Q86" s="11"/>
      <c r="R86" s="12"/>
      <c r="S86" s="13"/>
      <c r="T86" s="11"/>
      <c r="U86" s="12"/>
      <c r="V86" s="13"/>
      <c r="W86" s="11"/>
      <c r="X86" s="12"/>
      <c r="Y86" s="13"/>
      <c r="Z86" s="11"/>
      <c r="AA86" s="12"/>
      <c r="AB86" s="13"/>
      <c r="AC86" s="11"/>
      <c r="AD86" s="12"/>
      <c r="AE86" s="13"/>
      <c r="AF86" s="11"/>
      <c r="AG86" s="12"/>
      <c r="AH86" s="13"/>
      <c r="AI86" s="11"/>
      <c r="AJ86" s="12"/>
      <c r="AK86" s="13"/>
      <c r="AL86" s="11"/>
      <c r="AM86" s="12"/>
      <c r="AN86" s="13"/>
      <c r="AO86" s="11"/>
      <c r="AP86" s="12"/>
      <c r="AQ86" s="13"/>
      <c r="AR86" s="11"/>
      <c r="AS86" s="12"/>
      <c r="AT86" s="13"/>
      <c r="AU86" s="10"/>
    </row>
    <row r="87" spans="1:47" ht="12.75" collapsed="1">
      <c r="A87">
        <f t="shared" si="13"/>
        <v>85</v>
      </c>
      <c r="B87" s="8"/>
      <c r="C87" s="9" t="s">
        <v>39</v>
      </c>
      <c r="D87" s="9"/>
      <c r="E87" s="22">
        <f aca="true" t="shared" si="20" ref="E87:AQ87">SUM(E81:E86)</f>
        <v>-147</v>
      </c>
      <c r="F87" s="22">
        <f t="shared" si="20"/>
        <v>3</v>
      </c>
      <c r="G87" s="22">
        <f t="shared" si="20"/>
        <v>1</v>
      </c>
      <c r="H87" s="22">
        <f aca="true" t="shared" si="21" ref="H87:S87">SUM(H81:H86)</f>
        <v>416</v>
      </c>
      <c r="I87" s="22">
        <f t="shared" si="21"/>
        <v>10</v>
      </c>
      <c r="J87" s="22">
        <f t="shared" si="21"/>
        <v>1</v>
      </c>
      <c r="K87" s="22">
        <f t="shared" si="21"/>
        <v>323</v>
      </c>
      <c r="L87" s="22">
        <f t="shared" si="21"/>
        <v>8</v>
      </c>
      <c r="M87" s="22">
        <f t="shared" si="21"/>
        <v>1</v>
      </c>
      <c r="N87" s="22">
        <f>SUM(N81:N86)</f>
        <v>-308</v>
      </c>
      <c r="O87" s="22">
        <f>SUM(O81:O86)</f>
        <v>3</v>
      </c>
      <c r="P87" s="22">
        <f>SUM(P81:P86)</f>
        <v>1</v>
      </c>
      <c r="Q87" s="22">
        <f t="shared" si="21"/>
        <v>0</v>
      </c>
      <c r="R87" s="22">
        <f t="shared" si="21"/>
        <v>0</v>
      </c>
      <c r="S87" s="22">
        <f t="shared" si="21"/>
        <v>0</v>
      </c>
      <c r="T87" s="22">
        <f t="shared" si="20"/>
        <v>-221</v>
      </c>
      <c r="U87" s="22">
        <f t="shared" si="20"/>
        <v>2</v>
      </c>
      <c r="V87" s="22">
        <f t="shared" si="20"/>
        <v>3</v>
      </c>
      <c r="W87" s="22">
        <f t="shared" si="20"/>
        <v>474</v>
      </c>
      <c r="X87" s="22">
        <f t="shared" si="20"/>
        <v>8</v>
      </c>
      <c r="Y87" s="22">
        <f t="shared" si="20"/>
        <v>0</v>
      </c>
      <c r="Z87" s="22">
        <f t="shared" si="20"/>
        <v>0</v>
      </c>
      <c r="AA87" s="22">
        <f t="shared" si="20"/>
        <v>0</v>
      </c>
      <c r="AB87" s="22">
        <f t="shared" si="20"/>
        <v>0</v>
      </c>
      <c r="AC87" s="22">
        <f t="shared" si="20"/>
        <v>137</v>
      </c>
      <c r="AD87" s="22">
        <f t="shared" si="20"/>
        <v>6</v>
      </c>
      <c r="AE87" s="22">
        <f t="shared" si="20"/>
        <v>2</v>
      </c>
      <c r="AF87" s="22">
        <f t="shared" si="20"/>
        <v>-327</v>
      </c>
      <c r="AG87" s="22">
        <f t="shared" si="20"/>
        <v>6</v>
      </c>
      <c r="AH87" s="22">
        <f t="shared" si="20"/>
        <v>4</v>
      </c>
      <c r="AI87" s="22">
        <f t="shared" si="20"/>
        <v>352</v>
      </c>
      <c r="AJ87" s="22">
        <f t="shared" si="20"/>
        <v>5</v>
      </c>
      <c r="AK87" s="22">
        <f t="shared" si="20"/>
        <v>1</v>
      </c>
      <c r="AL87" s="22">
        <f t="shared" si="20"/>
        <v>103</v>
      </c>
      <c r="AM87" s="22">
        <f t="shared" si="20"/>
        <v>4</v>
      </c>
      <c r="AN87" s="22">
        <f t="shared" si="20"/>
        <v>1</v>
      </c>
      <c r="AO87" s="22">
        <f t="shared" si="20"/>
        <v>195</v>
      </c>
      <c r="AP87" s="22">
        <f t="shared" si="20"/>
        <v>6</v>
      </c>
      <c r="AQ87" s="22">
        <f t="shared" si="20"/>
        <v>2</v>
      </c>
      <c r="AR87" s="22">
        <f>SUM(AR81:AR86)</f>
        <v>1305</v>
      </c>
      <c r="AS87" s="22">
        <f>SUM(AS81:AS86)</f>
        <v>58</v>
      </c>
      <c r="AT87" s="22">
        <f>SUM(AT81:AT86)</f>
        <v>16</v>
      </c>
      <c r="AU87" s="10"/>
    </row>
    <row r="88" spans="1:47" ht="12.75">
      <c r="A88">
        <f t="shared" si="13"/>
        <v>86</v>
      </c>
      <c r="B88" s="8"/>
      <c r="C88" s="9"/>
      <c r="D88" s="9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>
        <f>AR87/SUM(AS87:AT87)</f>
        <v>17.635135135135137</v>
      </c>
      <c r="AS88" s="22"/>
      <c r="AT88" s="22"/>
      <c r="AU88" s="10"/>
    </row>
    <row r="89" spans="1:47" s="30" customFormat="1" ht="26.25">
      <c r="A89">
        <f t="shared" si="13"/>
        <v>87</v>
      </c>
      <c r="B89" s="33"/>
      <c r="C89" s="34"/>
      <c r="D89" s="34"/>
      <c r="E89" s="57" t="str">
        <f>VLOOKUP(E3,$D$114:$H$126,5,0)&amp;"."</f>
        <v>8.</v>
      </c>
      <c r="F89" s="57"/>
      <c r="G89" s="57"/>
      <c r="H89" s="57" t="str">
        <f>VLOOKUP(H3,$D$114:$H$126,5,0)&amp;"."</f>
        <v>3.</v>
      </c>
      <c r="I89" s="57"/>
      <c r="J89" s="57"/>
      <c r="K89" s="57" t="str">
        <f>VLOOKUP(K3,$D$114:$H$126,5,0)&amp;"."</f>
        <v>4.</v>
      </c>
      <c r="L89" s="57"/>
      <c r="M89" s="57"/>
      <c r="N89" s="57" t="str">
        <f>VLOOKUP(N3,$D$114:$H$126,5,0)&amp;"."</f>
        <v>9.</v>
      </c>
      <c r="O89" s="57"/>
      <c r="P89" s="57"/>
      <c r="Q89" s="57" t="s">
        <v>38</v>
      </c>
      <c r="R89" s="57"/>
      <c r="S89" s="57"/>
      <c r="T89" s="57" t="str">
        <f>VLOOKUP(T3,$D$114:$H$126,5,0)&amp;"."</f>
        <v>10.</v>
      </c>
      <c r="U89" s="57"/>
      <c r="V89" s="57"/>
      <c r="W89" s="57" t="str">
        <f>VLOOKUP(W3,$D$114:$H$126,5,0)&amp;"."</f>
        <v>1.</v>
      </c>
      <c r="X89" s="57"/>
      <c r="Y89" s="57"/>
      <c r="Z89" s="57" t="s">
        <v>38</v>
      </c>
      <c r="AA89" s="57"/>
      <c r="AB89" s="57"/>
      <c r="AC89" s="57" t="str">
        <f>VLOOKUP(AC3,$D$114:$H$126,5,0)&amp;"."</f>
        <v>7.</v>
      </c>
      <c r="AD89" s="57"/>
      <c r="AE89" s="57"/>
      <c r="AF89" s="57" t="str">
        <f>VLOOKUP(AF3,$D$114:$H$126,5,0)&amp;"."</f>
        <v>11.</v>
      </c>
      <c r="AG89" s="57"/>
      <c r="AH89" s="57"/>
      <c r="AI89" s="57" t="str">
        <f>VLOOKUP(AI3,$D$114:$H$126,5,0)&amp;"."</f>
        <v>2.</v>
      </c>
      <c r="AJ89" s="57"/>
      <c r="AK89" s="57"/>
      <c r="AL89" s="57" t="str">
        <f>VLOOKUP(AL3,$D$114:$H$126,5,0)&amp;"."</f>
        <v>6.</v>
      </c>
      <c r="AM89" s="57"/>
      <c r="AN89" s="57"/>
      <c r="AO89" s="57" t="str">
        <f>VLOOKUP(AO3,$D$114:$H$126,5,0)&amp;"."</f>
        <v>5.</v>
      </c>
      <c r="AP89" s="57"/>
      <c r="AQ89" s="57"/>
      <c r="AR89" s="35"/>
      <c r="AS89" s="35"/>
      <c r="AT89" s="35"/>
      <c r="AU89" s="36"/>
    </row>
    <row r="90" spans="1:47" ht="13.5" thickBot="1">
      <c r="A90">
        <f t="shared" si="13"/>
        <v>88</v>
      </c>
      <c r="B90" s="8"/>
      <c r="C90" s="9"/>
      <c r="D90" s="9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10"/>
    </row>
    <row r="91" spans="1:47" ht="12.75">
      <c r="A91">
        <f t="shared" si="13"/>
        <v>89</v>
      </c>
      <c r="B91" s="8"/>
      <c r="C91" s="15" t="s">
        <v>9</v>
      </c>
      <c r="E91" s="5">
        <f>E11+E22+E33+E44+E55+E66+E77</f>
        <v>18</v>
      </c>
      <c r="F91" s="6"/>
      <c r="G91" s="7"/>
      <c r="H91" s="5">
        <f>H11+H22+H33+H44+H55+H66+H77</f>
        <v>30</v>
      </c>
      <c r="I91" s="6"/>
      <c r="J91" s="7"/>
      <c r="K91" s="5">
        <f>K11+K22+K33+K44+K55+K66+K77</f>
        <v>30</v>
      </c>
      <c r="L91" s="6"/>
      <c r="M91" s="7"/>
      <c r="N91" s="5">
        <f>N11+N22+N33+N44+N55+N66+N77</f>
        <v>30</v>
      </c>
      <c r="O91" s="6"/>
      <c r="P91" s="7"/>
      <c r="Q91" s="5">
        <f>Q11+Q22+Q33+Q44+Q55+Q66+Q77</f>
        <v>0</v>
      </c>
      <c r="R91" s="6"/>
      <c r="S91" s="7"/>
      <c r="T91" s="5">
        <f>T11+T22+T33+T44+T55+T66+T77</f>
        <v>18</v>
      </c>
      <c r="U91" s="6"/>
      <c r="V91" s="7"/>
      <c r="W91" s="5">
        <f>W11+W22+W33+W44+W55+W66+W77</f>
        <v>19</v>
      </c>
      <c r="X91" s="6"/>
      <c r="Y91" s="7"/>
      <c r="Z91" s="5">
        <f>Z11+Z22+Z33+Z44+Z55+Z66+Z77</f>
        <v>0</v>
      </c>
      <c r="AA91" s="6"/>
      <c r="AB91" s="7"/>
      <c r="AC91" s="5">
        <f>AC11+AC22+AC33+AC44+AC55+AC66+AC77</f>
        <v>20</v>
      </c>
      <c r="AD91" s="6"/>
      <c r="AE91" s="7"/>
      <c r="AF91" s="5">
        <f>AF11+AF22+AF33+AF44+AF55+AF66+AF77</f>
        <v>24</v>
      </c>
      <c r="AG91" s="6"/>
      <c r="AH91" s="7"/>
      <c r="AI91" s="5">
        <f>AI11+AI22+AI33+AI44+AI55+AI66+AI77</f>
        <v>24</v>
      </c>
      <c r="AJ91" s="6"/>
      <c r="AK91" s="7"/>
      <c r="AL91" s="5">
        <f>AL11+AL22+AL33+AL44+AL55+AL66+AL77</f>
        <v>14</v>
      </c>
      <c r="AM91" s="6"/>
      <c r="AN91" s="7"/>
      <c r="AO91" s="5">
        <f>AO11+AO22+AO33+AO44+AO55+AO66+AO77</f>
        <v>24</v>
      </c>
      <c r="AP91" s="6"/>
      <c r="AQ91" s="7"/>
      <c r="AR91" s="5">
        <f>AR11+AR22+AR33+AR44+AR55+AR66+AR77</f>
        <v>251</v>
      </c>
      <c r="AS91" s="6"/>
      <c r="AT91" s="7"/>
      <c r="AU91" s="10"/>
    </row>
    <row r="92" spans="1:47" ht="12.75">
      <c r="A92">
        <f t="shared" si="13"/>
        <v>90</v>
      </c>
      <c r="B92" s="8"/>
      <c r="C92" s="16" t="s">
        <v>19</v>
      </c>
      <c r="E92" s="8">
        <f>F87+G87</f>
        <v>4</v>
      </c>
      <c r="F92" s="9"/>
      <c r="G92" s="10"/>
      <c r="H92" s="8">
        <f>I87+J87</f>
        <v>11</v>
      </c>
      <c r="I92" s="9"/>
      <c r="J92" s="10"/>
      <c r="K92" s="8">
        <f>L87+M87</f>
        <v>9</v>
      </c>
      <c r="L92" s="9"/>
      <c r="M92" s="10"/>
      <c r="N92" s="8">
        <f>O87+P87</f>
        <v>4</v>
      </c>
      <c r="O92" s="9"/>
      <c r="P92" s="10"/>
      <c r="Q92" s="8">
        <f>R87+S87</f>
        <v>0</v>
      </c>
      <c r="R92" s="9"/>
      <c r="S92" s="10"/>
      <c r="T92" s="8">
        <f>U87+V87</f>
        <v>5</v>
      </c>
      <c r="U92" s="9"/>
      <c r="V92" s="10"/>
      <c r="W92" s="8">
        <f>X87+Y87</f>
        <v>8</v>
      </c>
      <c r="X92" s="9"/>
      <c r="Y92" s="10"/>
      <c r="Z92" s="8">
        <f>AA87+AB87</f>
        <v>0</v>
      </c>
      <c r="AA92" s="9"/>
      <c r="AB92" s="10"/>
      <c r="AC92" s="8">
        <f>AD87+AE87</f>
        <v>8</v>
      </c>
      <c r="AD92" s="9"/>
      <c r="AE92" s="10"/>
      <c r="AF92" s="8">
        <f>AG87+AH87</f>
        <v>10</v>
      </c>
      <c r="AG92" s="9"/>
      <c r="AH92" s="10"/>
      <c r="AI92" s="8">
        <f>AJ87+AK87</f>
        <v>6</v>
      </c>
      <c r="AJ92" s="9"/>
      <c r="AK92" s="10"/>
      <c r="AL92" s="8">
        <f>AM87+AN87</f>
        <v>5</v>
      </c>
      <c r="AM92" s="9"/>
      <c r="AN92" s="10"/>
      <c r="AO92" s="8">
        <f>AP87+AQ87</f>
        <v>8</v>
      </c>
      <c r="AP92" s="9"/>
      <c r="AQ92" s="10"/>
      <c r="AR92" s="8">
        <f>AS87+AT87</f>
        <v>74</v>
      </c>
      <c r="AS92" s="9"/>
      <c r="AT92" s="10"/>
      <c r="AU92" s="10"/>
    </row>
    <row r="93" spans="1:47" ht="12.75">
      <c r="A93">
        <f t="shared" si="13"/>
        <v>91</v>
      </c>
      <c r="B93" s="8"/>
      <c r="C93" s="16" t="s">
        <v>20</v>
      </c>
      <c r="E93" s="8">
        <f>F87</f>
        <v>3</v>
      </c>
      <c r="F93" s="9"/>
      <c r="G93" s="10"/>
      <c r="H93" s="8">
        <f>I87</f>
        <v>10</v>
      </c>
      <c r="I93" s="9"/>
      <c r="J93" s="10"/>
      <c r="K93" s="8">
        <f>L87</f>
        <v>8</v>
      </c>
      <c r="L93" s="9"/>
      <c r="M93" s="10"/>
      <c r="N93" s="8">
        <f>O87</f>
        <v>3</v>
      </c>
      <c r="O93" s="9"/>
      <c r="P93" s="10"/>
      <c r="Q93" s="8">
        <f>R87</f>
        <v>0</v>
      </c>
      <c r="R93" s="9"/>
      <c r="S93" s="10"/>
      <c r="T93" s="8">
        <f>U87</f>
        <v>2</v>
      </c>
      <c r="U93" s="9"/>
      <c r="V93" s="10"/>
      <c r="W93" s="8">
        <f>X87</f>
        <v>8</v>
      </c>
      <c r="X93" s="9"/>
      <c r="Y93" s="10"/>
      <c r="Z93" s="8">
        <f>AA87</f>
        <v>0</v>
      </c>
      <c r="AA93" s="9"/>
      <c r="AB93" s="10"/>
      <c r="AC93" s="8">
        <f>AD87</f>
        <v>6</v>
      </c>
      <c r="AD93" s="9"/>
      <c r="AE93" s="10"/>
      <c r="AF93" s="8">
        <f>AG87</f>
        <v>6</v>
      </c>
      <c r="AG93" s="9"/>
      <c r="AH93" s="10"/>
      <c r="AI93" s="8">
        <f>AJ87</f>
        <v>5</v>
      </c>
      <c r="AJ93" s="9"/>
      <c r="AK93" s="10"/>
      <c r="AL93" s="8">
        <f>AM87</f>
        <v>4</v>
      </c>
      <c r="AM93" s="9"/>
      <c r="AN93" s="10"/>
      <c r="AO93" s="8">
        <f>AP87</f>
        <v>6</v>
      </c>
      <c r="AP93" s="9"/>
      <c r="AQ93" s="10"/>
      <c r="AR93" s="8">
        <f>AS87</f>
        <v>58</v>
      </c>
      <c r="AS93" s="9"/>
      <c r="AT93" s="10"/>
      <c r="AU93" s="10"/>
    </row>
    <row r="94" spans="1:47" ht="13.5" thickBot="1">
      <c r="A94">
        <f t="shared" si="13"/>
        <v>92</v>
      </c>
      <c r="B94" s="8"/>
      <c r="C94" s="16" t="s">
        <v>21</v>
      </c>
      <c r="E94" s="11">
        <f>G87</f>
        <v>1</v>
      </c>
      <c r="F94" s="12"/>
      <c r="G94" s="13"/>
      <c r="H94" s="11">
        <f>J87</f>
        <v>1</v>
      </c>
      <c r="I94" s="12"/>
      <c r="J94" s="13"/>
      <c r="K94" s="11">
        <f>M87</f>
        <v>1</v>
      </c>
      <c r="L94" s="12"/>
      <c r="M94" s="13"/>
      <c r="N94" s="11">
        <f>P87</f>
        <v>1</v>
      </c>
      <c r="O94" s="12"/>
      <c r="P94" s="13"/>
      <c r="Q94" s="11">
        <f>S87</f>
        <v>0</v>
      </c>
      <c r="R94" s="12"/>
      <c r="S94" s="13"/>
      <c r="T94" s="11">
        <f>V87</f>
        <v>3</v>
      </c>
      <c r="U94" s="12"/>
      <c r="V94" s="13"/>
      <c r="W94" s="11">
        <f>Y87</f>
        <v>0</v>
      </c>
      <c r="X94" s="12"/>
      <c r="Y94" s="13"/>
      <c r="Z94" s="11">
        <f>AB87</f>
        <v>0</v>
      </c>
      <c r="AA94" s="12"/>
      <c r="AB94" s="13"/>
      <c r="AC94" s="11">
        <f>AE87</f>
        <v>2</v>
      </c>
      <c r="AD94" s="12"/>
      <c r="AE94" s="13"/>
      <c r="AF94" s="11">
        <f>AH87</f>
        <v>4</v>
      </c>
      <c r="AG94" s="12"/>
      <c r="AH94" s="13"/>
      <c r="AI94" s="11">
        <f>AK87</f>
        <v>1</v>
      </c>
      <c r="AJ94" s="12"/>
      <c r="AK94" s="13"/>
      <c r="AL94" s="11">
        <f>AN87</f>
        <v>1</v>
      </c>
      <c r="AM94" s="12"/>
      <c r="AN94" s="13"/>
      <c r="AO94" s="11">
        <f>AQ87</f>
        <v>2</v>
      </c>
      <c r="AP94" s="12"/>
      <c r="AQ94" s="13"/>
      <c r="AR94" s="11">
        <f>AT87</f>
        <v>16</v>
      </c>
      <c r="AS94" s="12"/>
      <c r="AT94" s="13"/>
      <c r="AU94" s="10"/>
    </row>
    <row r="95" spans="1:47" ht="12.75" customHeight="1" hidden="1" outlineLevel="1">
      <c r="A95">
        <f t="shared" si="13"/>
        <v>93</v>
      </c>
      <c r="B95" s="8"/>
      <c r="C95" s="16"/>
      <c r="E95" s="37" t="str">
        <f>E3</f>
        <v>Hauke</v>
      </c>
      <c r="F95" s="9"/>
      <c r="G95" s="9"/>
      <c r="H95" s="37" t="str">
        <f>H3</f>
        <v>Sievert</v>
      </c>
      <c r="I95" s="9"/>
      <c r="J95" s="9"/>
      <c r="K95" s="37" t="str">
        <f>K3</f>
        <v>Christoph</v>
      </c>
      <c r="L95" s="9"/>
      <c r="M95" s="9"/>
      <c r="N95" s="37" t="str">
        <f>N3</f>
        <v>Jens</v>
      </c>
      <c r="O95" s="9"/>
      <c r="P95" s="9"/>
      <c r="Q95" s="37" t="str">
        <f>Q3</f>
        <v>Ingo</v>
      </c>
      <c r="R95" s="9"/>
      <c r="S95" s="9"/>
      <c r="T95" s="37" t="str">
        <f>T3</f>
        <v>Eike</v>
      </c>
      <c r="U95" s="9"/>
      <c r="V95" s="9"/>
      <c r="W95" s="37" t="str">
        <f>W3</f>
        <v>Kobel</v>
      </c>
      <c r="X95" s="9"/>
      <c r="Y95" s="9"/>
      <c r="Z95" s="37" t="str">
        <f>Z3</f>
        <v>Aggi</v>
      </c>
      <c r="AA95" s="9"/>
      <c r="AB95" s="9"/>
      <c r="AC95" s="37" t="str">
        <f>AC3</f>
        <v>Paul</v>
      </c>
      <c r="AD95" s="9"/>
      <c r="AE95" s="9"/>
      <c r="AF95" s="37" t="str">
        <f>AF3</f>
        <v>Klumpo</v>
      </c>
      <c r="AG95" s="9"/>
      <c r="AH95" s="9"/>
      <c r="AI95" s="37" t="str">
        <f>AI3</f>
        <v>Ole</v>
      </c>
      <c r="AJ95" s="9"/>
      <c r="AK95" s="9"/>
      <c r="AL95" s="37" t="str">
        <f>AL3</f>
        <v>Malte</v>
      </c>
      <c r="AM95" s="9"/>
      <c r="AN95" s="9"/>
      <c r="AO95" s="37" t="str">
        <f>AO3</f>
        <v>Hauke K.</v>
      </c>
      <c r="AP95" s="9"/>
      <c r="AQ95" s="9"/>
      <c r="AR95" s="37"/>
      <c r="AS95" s="9"/>
      <c r="AT95" s="9"/>
      <c r="AU95" s="10"/>
    </row>
    <row r="96" spans="1:47" ht="13.5" collapsed="1" thickBot="1">
      <c r="A96">
        <f t="shared" si="13"/>
        <v>94</v>
      </c>
      <c r="B96" s="8"/>
      <c r="C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10"/>
    </row>
    <row r="97" spans="1:47" ht="12.75">
      <c r="A97">
        <f t="shared" si="13"/>
        <v>95</v>
      </c>
      <c r="B97" s="8"/>
      <c r="C97" s="9" t="s">
        <v>17</v>
      </c>
      <c r="E97" s="17">
        <f>(F87+G87)/E91</f>
        <v>0.2222222222222222</v>
      </c>
      <c r="F97" s="6"/>
      <c r="G97" s="7"/>
      <c r="H97" s="17">
        <f>(I87+J87)/H91</f>
        <v>0.36666666666666664</v>
      </c>
      <c r="I97" s="6"/>
      <c r="J97" s="7"/>
      <c r="K97" s="17">
        <f>(L87+M87)/K91</f>
        <v>0.3</v>
      </c>
      <c r="L97" s="6"/>
      <c r="M97" s="7"/>
      <c r="N97" s="17">
        <f>(O87+P87)/N91</f>
        <v>0.13333333333333333</v>
      </c>
      <c r="O97" s="6"/>
      <c r="P97" s="7"/>
      <c r="Q97" s="17" t="e">
        <f>(R87+S87)/Q91</f>
        <v>#DIV/0!</v>
      </c>
      <c r="R97" s="6"/>
      <c r="S97" s="7"/>
      <c r="T97" s="17">
        <f>(U87+V87)/T91</f>
        <v>0.2777777777777778</v>
      </c>
      <c r="U97" s="6"/>
      <c r="V97" s="7"/>
      <c r="W97" s="17">
        <f>(X87+Y87)/W91</f>
        <v>0.42105263157894735</v>
      </c>
      <c r="X97" s="6"/>
      <c r="Y97" s="7"/>
      <c r="Z97" s="17" t="e">
        <f>(AA87+AB87)/Z91</f>
        <v>#DIV/0!</v>
      </c>
      <c r="AA97" s="6"/>
      <c r="AB97" s="7"/>
      <c r="AC97" s="17">
        <f>(AD87+AE87)/AC91</f>
        <v>0.4</v>
      </c>
      <c r="AD97" s="6"/>
      <c r="AE97" s="7"/>
      <c r="AF97" s="17">
        <f>(AG87+AH87)/AF91</f>
        <v>0.4166666666666667</v>
      </c>
      <c r="AG97" s="6"/>
      <c r="AH97" s="7"/>
      <c r="AI97" s="17">
        <f>(AJ87+AK87)/AI91</f>
        <v>0.25</v>
      </c>
      <c r="AJ97" s="6"/>
      <c r="AK97" s="7"/>
      <c r="AL97" s="17">
        <f>(AM87+AN87)/AL91</f>
        <v>0.35714285714285715</v>
      </c>
      <c r="AM97" s="6"/>
      <c r="AN97" s="7"/>
      <c r="AO97" s="17">
        <f>(AP87+AQ87)/AO91</f>
        <v>0.3333333333333333</v>
      </c>
      <c r="AP97" s="6"/>
      <c r="AQ97" s="7"/>
      <c r="AR97" s="17">
        <f>(AS87+AT87)/AR91</f>
        <v>0.2948207171314741</v>
      </c>
      <c r="AS97" s="6"/>
      <c r="AT97" s="7"/>
      <c r="AU97" s="10"/>
    </row>
    <row r="98" spans="1:47" ht="12.75">
      <c r="A98">
        <f t="shared" si="13"/>
        <v>96</v>
      </c>
      <c r="B98" s="8"/>
      <c r="C98" s="9" t="s">
        <v>13</v>
      </c>
      <c r="E98" s="18">
        <f>F87/(F87+G87)</f>
        <v>0.75</v>
      </c>
      <c r="F98" s="9"/>
      <c r="G98" s="10"/>
      <c r="H98" s="18">
        <f>I87/(I87+J87)</f>
        <v>0.9090909090909091</v>
      </c>
      <c r="I98" s="9"/>
      <c r="J98" s="10"/>
      <c r="K98" s="18">
        <f>L87/(L87+M87)</f>
        <v>0.8888888888888888</v>
      </c>
      <c r="L98" s="9"/>
      <c r="M98" s="10"/>
      <c r="N98" s="18">
        <f>O87/(O87+P87)</f>
        <v>0.75</v>
      </c>
      <c r="O98" s="9"/>
      <c r="P98" s="10"/>
      <c r="Q98" s="18" t="e">
        <f>R87/(R87+S87)</f>
        <v>#DIV/0!</v>
      </c>
      <c r="R98" s="9"/>
      <c r="S98" s="10"/>
      <c r="T98" s="18">
        <f>U87/(U87+V87)</f>
        <v>0.4</v>
      </c>
      <c r="U98" s="9"/>
      <c r="V98" s="10"/>
      <c r="W98" s="18">
        <f>X87/(X87+Y87)</f>
        <v>1</v>
      </c>
      <c r="X98" s="9"/>
      <c r="Y98" s="10"/>
      <c r="Z98" s="18" t="e">
        <f>AA87/(AA87+AB87)</f>
        <v>#DIV/0!</v>
      </c>
      <c r="AA98" s="9"/>
      <c r="AB98" s="10"/>
      <c r="AC98" s="18">
        <f>AD87/(AD87+AE87)</f>
        <v>0.75</v>
      </c>
      <c r="AD98" s="9"/>
      <c r="AE98" s="10"/>
      <c r="AF98" s="18">
        <f>AG87/(AG87+AH87)</f>
        <v>0.6</v>
      </c>
      <c r="AG98" s="9"/>
      <c r="AH98" s="10"/>
      <c r="AI98" s="18">
        <f>AJ87/(AJ87+AK87)</f>
        <v>0.8333333333333334</v>
      </c>
      <c r="AJ98" s="9"/>
      <c r="AK98" s="10"/>
      <c r="AL98" s="18">
        <f>AM87/(AM87+AN87)</f>
        <v>0.8</v>
      </c>
      <c r="AM98" s="9"/>
      <c r="AN98" s="10"/>
      <c r="AO98" s="18">
        <f>AP87/(AP87+AQ87)</f>
        <v>0.75</v>
      </c>
      <c r="AP98" s="9"/>
      <c r="AQ98" s="10"/>
      <c r="AR98" s="18">
        <f>AS87/(AS87+AT87)</f>
        <v>0.7837837837837838</v>
      </c>
      <c r="AS98" s="9"/>
      <c r="AT98" s="10"/>
      <c r="AU98" s="10"/>
    </row>
    <row r="99" spans="1:47" ht="13.5" thickBot="1">
      <c r="A99">
        <f t="shared" si="13"/>
        <v>97</v>
      </c>
      <c r="B99" s="8"/>
      <c r="C99" s="9" t="s">
        <v>14</v>
      </c>
      <c r="E99" s="19">
        <f>G87/(F87+G87)</f>
        <v>0.25</v>
      </c>
      <c r="F99" s="12"/>
      <c r="G99" s="13"/>
      <c r="H99" s="19">
        <f>J87/(I87+J87)</f>
        <v>0.09090909090909091</v>
      </c>
      <c r="I99" s="12"/>
      <c r="J99" s="13"/>
      <c r="K99" s="19">
        <f>M87/(L87+M87)</f>
        <v>0.1111111111111111</v>
      </c>
      <c r="L99" s="12"/>
      <c r="M99" s="13"/>
      <c r="N99" s="19">
        <f>P87/(O87+P87)</f>
        <v>0.25</v>
      </c>
      <c r="O99" s="12"/>
      <c r="P99" s="13"/>
      <c r="Q99" s="19" t="e">
        <f>S87/(R87+S87)</f>
        <v>#DIV/0!</v>
      </c>
      <c r="R99" s="12"/>
      <c r="S99" s="13"/>
      <c r="T99" s="19">
        <f>V87/(U87+V87)</f>
        <v>0.6</v>
      </c>
      <c r="U99" s="12"/>
      <c r="V99" s="13"/>
      <c r="W99" s="19">
        <f>Y87/(X87+Y87)</f>
        <v>0</v>
      </c>
      <c r="X99" s="12"/>
      <c r="Y99" s="13"/>
      <c r="Z99" s="19" t="e">
        <f>AB87/(AA87+AB87)</f>
        <v>#DIV/0!</v>
      </c>
      <c r="AA99" s="12"/>
      <c r="AB99" s="13"/>
      <c r="AC99" s="19">
        <f>AE87/(AD87+AE87)</f>
        <v>0.25</v>
      </c>
      <c r="AD99" s="12"/>
      <c r="AE99" s="13"/>
      <c r="AF99" s="19">
        <f>AH87/(AG87+AH87)</f>
        <v>0.4</v>
      </c>
      <c r="AG99" s="12"/>
      <c r="AH99" s="13"/>
      <c r="AI99" s="19">
        <f>AK87/(AJ87+AK87)</f>
        <v>0.16666666666666666</v>
      </c>
      <c r="AJ99" s="12"/>
      <c r="AK99" s="13"/>
      <c r="AL99" s="19">
        <f>AN87/(AM87+AN87)</f>
        <v>0.2</v>
      </c>
      <c r="AM99" s="12"/>
      <c r="AN99" s="13"/>
      <c r="AO99" s="19">
        <f>AQ87/(AP87+AQ87)</f>
        <v>0.25</v>
      </c>
      <c r="AP99" s="12"/>
      <c r="AQ99" s="13"/>
      <c r="AR99" s="19">
        <f>AT87/(AS87+AT87)</f>
        <v>0.21621621621621623</v>
      </c>
      <c r="AS99" s="12"/>
      <c r="AT99" s="13"/>
      <c r="AU99" s="10"/>
    </row>
    <row r="100" spans="1:47" ht="5.25" customHeight="1" thickBot="1">
      <c r="A100">
        <f t="shared" si="13"/>
        <v>98</v>
      </c>
      <c r="B100" s="8"/>
      <c r="C100" s="9"/>
      <c r="E100" s="38"/>
      <c r="F100" s="9"/>
      <c r="G100" s="9"/>
      <c r="H100" s="38"/>
      <c r="I100" s="9"/>
      <c r="J100" s="9"/>
      <c r="K100" s="38"/>
      <c r="L100" s="9"/>
      <c r="M100" s="9"/>
      <c r="N100" s="38"/>
      <c r="O100" s="9"/>
      <c r="P100" s="9"/>
      <c r="Q100" s="38"/>
      <c r="R100" s="9"/>
      <c r="S100" s="9"/>
      <c r="T100" s="38"/>
      <c r="U100" s="9"/>
      <c r="V100" s="9"/>
      <c r="W100" s="38"/>
      <c r="X100" s="9"/>
      <c r="Y100" s="9"/>
      <c r="Z100" s="38"/>
      <c r="AA100" s="9"/>
      <c r="AB100" s="9"/>
      <c r="AC100" s="38"/>
      <c r="AD100" s="9"/>
      <c r="AE100" s="9"/>
      <c r="AF100" s="38"/>
      <c r="AG100" s="9"/>
      <c r="AH100" s="9"/>
      <c r="AI100" s="38"/>
      <c r="AJ100" s="9"/>
      <c r="AK100" s="9"/>
      <c r="AL100" s="38"/>
      <c r="AM100" s="9"/>
      <c r="AN100" s="9"/>
      <c r="AO100" s="38"/>
      <c r="AP100" s="9"/>
      <c r="AQ100" s="9"/>
      <c r="AR100" s="38"/>
      <c r="AS100" s="9"/>
      <c r="AT100" s="9"/>
      <c r="AU100" s="10"/>
    </row>
    <row r="101" spans="1:47" ht="12.75">
      <c r="A101">
        <f t="shared" si="13"/>
        <v>99</v>
      </c>
      <c r="B101" s="8"/>
      <c r="C101" s="9" t="s">
        <v>15</v>
      </c>
      <c r="E101" s="17">
        <f>F87/E91</f>
        <v>0.16666666666666666</v>
      </c>
      <c r="F101" s="6"/>
      <c r="G101" s="7"/>
      <c r="H101" s="17">
        <f>I87/H91</f>
        <v>0.3333333333333333</v>
      </c>
      <c r="I101" s="6"/>
      <c r="J101" s="7"/>
      <c r="K101" s="17">
        <f>L87/K91</f>
        <v>0.26666666666666666</v>
      </c>
      <c r="L101" s="6"/>
      <c r="M101" s="7"/>
      <c r="N101" s="17">
        <f>O87/N91</f>
        <v>0.1</v>
      </c>
      <c r="O101" s="6"/>
      <c r="P101" s="7"/>
      <c r="Q101" s="17" t="e">
        <f>R87/Q91</f>
        <v>#DIV/0!</v>
      </c>
      <c r="R101" s="6"/>
      <c r="S101" s="7"/>
      <c r="T101" s="17">
        <f>U87/T91</f>
        <v>0.1111111111111111</v>
      </c>
      <c r="U101" s="6"/>
      <c r="V101" s="7"/>
      <c r="W101" s="17">
        <f>X87/W91</f>
        <v>0.42105263157894735</v>
      </c>
      <c r="X101" s="6"/>
      <c r="Y101" s="7"/>
      <c r="Z101" s="17" t="e">
        <f>AA87/Z91</f>
        <v>#DIV/0!</v>
      </c>
      <c r="AA101" s="6"/>
      <c r="AB101" s="7"/>
      <c r="AC101" s="17">
        <f>AD87/AC91</f>
        <v>0.3</v>
      </c>
      <c r="AD101" s="6"/>
      <c r="AE101" s="7"/>
      <c r="AF101" s="17">
        <f>AG87/AF91</f>
        <v>0.25</v>
      </c>
      <c r="AG101" s="6"/>
      <c r="AH101" s="7"/>
      <c r="AI101" s="17">
        <f>AJ87/AI91</f>
        <v>0.20833333333333334</v>
      </c>
      <c r="AJ101" s="6"/>
      <c r="AK101" s="7"/>
      <c r="AL101" s="17">
        <f>AM87/AL91</f>
        <v>0.2857142857142857</v>
      </c>
      <c r="AM101" s="6"/>
      <c r="AN101" s="7"/>
      <c r="AO101" s="17">
        <f>AP87/AO91</f>
        <v>0.25</v>
      </c>
      <c r="AP101" s="6"/>
      <c r="AQ101" s="7"/>
      <c r="AR101" s="17">
        <f>AS87/AR91</f>
        <v>0.23107569721115537</v>
      </c>
      <c r="AS101" s="6"/>
      <c r="AT101" s="7"/>
      <c r="AU101" s="10"/>
    </row>
    <row r="102" spans="1:47" ht="13.5" thickBot="1">
      <c r="A102">
        <f t="shared" si="13"/>
        <v>100</v>
      </c>
      <c r="B102" s="8"/>
      <c r="C102" s="9" t="s">
        <v>16</v>
      </c>
      <c r="E102" s="18">
        <f>G87/E91</f>
        <v>0.05555555555555555</v>
      </c>
      <c r="F102" s="9"/>
      <c r="G102" s="10"/>
      <c r="H102" s="18">
        <f>J87/H91</f>
        <v>0.03333333333333333</v>
      </c>
      <c r="I102" s="9"/>
      <c r="J102" s="10"/>
      <c r="K102" s="18">
        <f>M87/K91</f>
        <v>0.03333333333333333</v>
      </c>
      <c r="L102" s="9"/>
      <c r="M102" s="10"/>
      <c r="N102" s="18">
        <f>P87/N91</f>
        <v>0.03333333333333333</v>
      </c>
      <c r="O102" s="9"/>
      <c r="P102" s="10"/>
      <c r="Q102" s="18" t="e">
        <f>S87/Q91</f>
        <v>#DIV/0!</v>
      </c>
      <c r="R102" s="9"/>
      <c r="S102" s="10"/>
      <c r="T102" s="18">
        <f>V87/T91</f>
        <v>0.16666666666666666</v>
      </c>
      <c r="U102" s="9"/>
      <c r="V102" s="10"/>
      <c r="W102" s="18">
        <f>Y87/W91</f>
        <v>0</v>
      </c>
      <c r="X102" s="9"/>
      <c r="Y102" s="10"/>
      <c r="Z102" s="18" t="e">
        <f>AB87/Z91</f>
        <v>#DIV/0!</v>
      </c>
      <c r="AA102" s="9"/>
      <c r="AB102" s="10"/>
      <c r="AC102" s="18">
        <f>AE87/AC91</f>
        <v>0.1</v>
      </c>
      <c r="AD102" s="9"/>
      <c r="AE102" s="10"/>
      <c r="AF102" s="18">
        <f>AH87/AF91</f>
        <v>0.16666666666666666</v>
      </c>
      <c r="AG102" s="9"/>
      <c r="AH102" s="10"/>
      <c r="AI102" s="18">
        <f>AK87/AI91</f>
        <v>0.041666666666666664</v>
      </c>
      <c r="AJ102" s="9"/>
      <c r="AK102" s="10"/>
      <c r="AL102" s="18">
        <f>AN87/AL91</f>
        <v>0.07142857142857142</v>
      </c>
      <c r="AM102" s="9"/>
      <c r="AN102" s="10"/>
      <c r="AO102" s="18">
        <f>AQ87/AO91</f>
        <v>0.08333333333333333</v>
      </c>
      <c r="AP102" s="9"/>
      <c r="AQ102" s="10"/>
      <c r="AR102" s="18">
        <f>AT87/AR91</f>
        <v>0.06374501992031872</v>
      </c>
      <c r="AS102" s="9"/>
      <c r="AT102" s="10"/>
      <c r="AU102" s="10"/>
    </row>
    <row r="103" spans="1:47" ht="13.5" thickBot="1">
      <c r="A103">
        <f t="shared" si="13"/>
        <v>101</v>
      </c>
      <c r="B103" s="8"/>
      <c r="C103" s="9"/>
      <c r="E103" s="20"/>
      <c r="F103" s="6"/>
      <c r="G103" s="6"/>
      <c r="H103" s="20"/>
      <c r="I103" s="6"/>
      <c r="J103" s="6"/>
      <c r="K103" s="20"/>
      <c r="L103" s="6"/>
      <c r="M103" s="6"/>
      <c r="N103" s="20"/>
      <c r="O103" s="6"/>
      <c r="P103" s="6"/>
      <c r="Q103" s="20"/>
      <c r="R103" s="6"/>
      <c r="S103" s="6"/>
      <c r="T103" s="20"/>
      <c r="U103" s="6"/>
      <c r="V103" s="6"/>
      <c r="W103" s="20"/>
      <c r="X103" s="6"/>
      <c r="Y103" s="6"/>
      <c r="Z103" s="20"/>
      <c r="AA103" s="6"/>
      <c r="AB103" s="6"/>
      <c r="AC103" s="20"/>
      <c r="AD103" s="6"/>
      <c r="AE103" s="6"/>
      <c r="AF103" s="20"/>
      <c r="AG103" s="6"/>
      <c r="AH103" s="6"/>
      <c r="AI103" s="20"/>
      <c r="AJ103" s="6"/>
      <c r="AK103" s="6"/>
      <c r="AL103" s="20"/>
      <c r="AM103" s="6"/>
      <c r="AN103" s="6"/>
      <c r="AO103" s="20"/>
      <c r="AP103" s="6"/>
      <c r="AQ103" s="6"/>
      <c r="AR103" s="20"/>
      <c r="AS103" s="6"/>
      <c r="AT103" s="6"/>
      <c r="AU103" s="10"/>
    </row>
    <row r="104" spans="1:47" ht="12.75">
      <c r="A104">
        <f t="shared" si="13"/>
        <v>102</v>
      </c>
      <c r="B104" s="8"/>
      <c r="C104" s="9" t="s">
        <v>25</v>
      </c>
      <c r="E104" s="24">
        <f>IF(ISERROR(E81/E91),-100,E81/E91)</f>
        <v>-8.166666666666666</v>
      </c>
      <c r="F104" s="25"/>
      <c r="G104" s="26"/>
      <c r="H104" s="24">
        <f>IF(ISERROR(H81/H91),-100,H81/H91)</f>
        <v>13.866666666666667</v>
      </c>
      <c r="I104" s="25"/>
      <c r="J104" s="26"/>
      <c r="K104" s="24">
        <f>IF(ISERROR(K81/K91),-100,K81/K91)</f>
        <v>10.766666666666667</v>
      </c>
      <c r="L104" s="25"/>
      <c r="M104" s="26"/>
      <c r="N104" s="24">
        <f>IF(ISERROR(N81/N91),-100,N81/N91)</f>
        <v>-10.266666666666667</v>
      </c>
      <c r="O104" s="25"/>
      <c r="P104" s="26"/>
      <c r="Q104" s="24">
        <f>IF(ISERROR(Q81/Q91),-100,Q81/Q91)</f>
        <v>-100</v>
      </c>
      <c r="R104" s="25"/>
      <c r="S104" s="26"/>
      <c r="T104" s="24">
        <f>IF(ISERROR(T81/T91),-100,T81/T91)</f>
        <v>-12.277777777777779</v>
      </c>
      <c r="U104" s="25"/>
      <c r="V104" s="26"/>
      <c r="W104" s="24">
        <f>IF(ISERROR(W81/W91),-100,W81/W91)</f>
        <v>24.94736842105263</v>
      </c>
      <c r="X104" s="25"/>
      <c r="Y104" s="26"/>
      <c r="Z104" s="24">
        <f>IF(ISERROR(Z81/Z91),-100,Z81/Z91)</f>
        <v>-100</v>
      </c>
      <c r="AA104" s="25"/>
      <c r="AB104" s="26"/>
      <c r="AC104" s="24">
        <f>IF(ISERROR(AC81/AC91),-100,AC81/AC91)</f>
        <v>6.85</v>
      </c>
      <c r="AD104" s="25"/>
      <c r="AE104" s="26"/>
      <c r="AF104" s="24">
        <f>IF(ISERROR(AF81/AF91),-100,AF81/AF91)</f>
        <v>-13.625</v>
      </c>
      <c r="AG104" s="25"/>
      <c r="AH104" s="26"/>
      <c r="AI104" s="24">
        <f>IF(ISERROR(AI81/AI91),-100,AI81/AI91)</f>
        <v>14.666666666666666</v>
      </c>
      <c r="AJ104" s="25"/>
      <c r="AK104" s="26"/>
      <c r="AL104" s="24">
        <f>IF(ISERROR(AL81/AL91),-100,AL81/AL91)</f>
        <v>7.357142857142857</v>
      </c>
      <c r="AM104" s="25"/>
      <c r="AN104" s="26"/>
      <c r="AO104" s="24">
        <f>IF(ISERROR(AO81/AO91),AO81/AO91-100,AO81/AO91)</f>
        <v>8.125</v>
      </c>
      <c r="AP104" s="25"/>
      <c r="AQ104" s="26"/>
      <c r="AR104" s="24">
        <f>IF(ISERROR(AR81/AR91),0,AR81/AR91)</f>
        <v>5.199203187250996</v>
      </c>
      <c r="AS104" s="25"/>
      <c r="AT104" s="26"/>
      <c r="AU104" s="10"/>
    </row>
    <row r="105" spans="1:47" ht="13.5" thickBot="1">
      <c r="A105">
        <f t="shared" si="13"/>
        <v>103</v>
      </c>
      <c r="B105" s="8"/>
      <c r="C105" s="9" t="s">
        <v>26</v>
      </c>
      <c r="E105" s="27">
        <f>E87/SUM(F87:G87)</f>
        <v>-36.75</v>
      </c>
      <c r="F105" s="28"/>
      <c r="G105" s="29"/>
      <c r="H105" s="27">
        <f>H87/SUM(I87:J87)</f>
        <v>37.81818181818182</v>
      </c>
      <c r="I105" s="28"/>
      <c r="J105" s="29"/>
      <c r="K105" s="27">
        <f>K87/SUM(L87:M87)</f>
        <v>35.888888888888886</v>
      </c>
      <c r="L105" s="28"/>
      <c r="M105" s="29"/>
      <c r="N105" s="27">
        <f>N87/SUM(O87:P87)</f>
        <v>-77</v>
      </c>
      <c r="O105" s="28"/>
      <c r="P105" s="29"/>
      <c r="Q105" s="27" t="e">
        <f>Q87/SUM(R87:S87)</f>
        <v>#DIV/0!</v>
      </c>
      <c r="R105" s="28"/>
      <c r="S105" s="29"/>
      <c r="T105" s="27">
        <f>T87/SUM(U87:V87)</f>
        <v>-44.2</v>
      </c>
      <c r="U105" s="28"/>
      <c r="V105" s="29"/>
      <c r="W105" s="27">
        <f>W87/SUM(X87:Y87)</f>
        <v>59.25</v>
      </c>
      <c r="X105" s="28"/>
      <c r="Y105" s="29"/>
      <c r="Z105" s="27" t="e">
        <f>Z87/SUM(AA87:AB87)</f>
        <v>#DIV/0!</v>
      </c>
      <c r="AA105" s="28"/>
      <c r="AB105" s="29"/>
      <c r="AC105" s="27">
        <f>AC87/SUM(AD87:AE87)</f>
        <v>17.125</v>
      </c>
      <c r="AD105" s="28"/>
      <c r="AE105" s="29"/>
      <c r="AF105" s="27">
        <f>AF87/SUM(AG87:AH87)</f>
        <v>-32.7</v>
      </c>
      <c r="AG105" s="28"/>
      <c r="AH105" s="29"/>
      <c r="AI105" s="27">
        <f>AI87/SUM(AJ87:AK87)</f>
        <v>58.666666666666664</v>
      </c>
      <c r="AJ105" s="28"/>
      <c r="AK105" s="29"/>
      <c r="AL105" s="27">
        <f>AL87/SUM(AM87:AN87)</f>
        <v>20.6</v>
      </c>
      <c r="AM105" s="28"/>
      <c r="AN105" s="29"/>
      <c r="AO105" s="27">
        <f>AO87/SUM(AP87:AQ87)</f>
        <v>24.375</v>
      </c>
      <c r="AP105" s="28"/>
      <c r="AQ105" s="29"/>
      <c r="AR105" s="27">
        <f>AR87/SUM(AS87:AT87)</f>
        <v>17.635135135135137</v>
      </c>
      <c r="AS105" s="28"/>
      <c r="AT105" s="29"/>
      <c r="AU105" s="10"/>
    </row>
    <row r="106" spans="2:47" ht="12.75">
      <c r="B106" s="8"/>
      <c r="C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10"/>
    </row>
    <row r="107" spans="2:47" ht="12.75">
      <c r="B107" s="8"/>
      <c r="C107" s="9" t="s">
        <v>10</v>
      </c>
      <c r="E107" s="9">
        <f>MAX(E91:AQ91)</f>
        <v>30</v>
      </c>
      <c r="F107" s="9" t="str">
        <f>HLOOKUP(E107,$E$91:$AO$96,5,0)</f>
        <v>Sievert</v>
      </c>
      <c r="G107" s="9"/>
      <c r="H107" s="9"/>
      <c r="I107" s="9"/>
      <c r="J107" s="9"/>
      <c r="K107" s="9"/>
      <c r="L107" s="9"/>
      <c r="M107" s="9"/>
      <c r="N107" s="9">
        <f>MAX(N91:AZ91)</f>
        <v>251</v>
      </c>
      <c r="O107" s="9" t="e">
        <f>HLOOKUP(N107,$E$91:$AO$96,5,0)</f>
        <v>#N/A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10"/>
    </row>
    <row r="108" spans="2:47" ht="12.75">
      <c r="B108" s="8"/>
      <c r="C108" s="9" t="s">
        <v>18</v>
      </c>
      <c r="E108" s="9">
        <f>MAX(E92:AQ92)</f>
        <v>11</v>
      </c>
      <c r="F108" s="9" t="str">
        <f>HLOOKUP(E108,$E$92:$AO$96,4,0)</f>
        <v>Sievert</v>
      </c>
      <c r="G108" s="9"/>
      <c r="H108" s="9"/>
      <c r="I108" s="9"/>
      <c r="J108" s="9"/>
      <c r="K108" s="9"/>
      <c r="L108" s="9"/>
      <c r="M108" s="9"/>
      <c r="N108" s="9">
        <f>MAX(N92:AZ92)</f>
        <v>74</v>
      </c>
      <c r="O108" s="9" t="e">
        <f>HLOOKUP(N108,$E$92:$AO$96,4,0)</f>
        <v>#N/A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10"/>
    </row>
    <row r="109" spans="2:47" ht="12.75">
      <c r="B109" s="8"/>
      <c r="C109" s="9" t="s">
        <v>11</v>
      </c>
      <c r="E109" s="9">
        <f>MAX(E93:AQ93)</f>
        <v>10</v>
      </c>
      <c r="F109" s="9" t="str">
        <f>HLOOKUP(E109,$E$93:$AO$96,3,0)</f>
        <v>Sievert</v>
      </c>
      <c r="G109" s="9"/>
      <c r="H109" s="9"/>
      <c r="I109" s="9"/>
      <c r="J109" s="9"/>
      <c r="K109" s="9"/>
      <c r="L109" s="9"/>
      <c r="M109" s="9"/>
      <c r="N109" s="9">
        <f>MAX(N93:AZ93)</f>
        <v>58</v>
      </c>
      <c r="O109" s="9" t="e">
        <f>HLOOKUP(N109,$E$93:$AO$96,3,0)</f>
        <v>#N/A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10"/>
    </row>
    <row r="110" spans="2:47" ht="12.75">
      <c r="B110" s="8"/>
      <c r="C110" s="9" t="s">
        <v>12</v>
      </c>
      <c r="E110" s="9">
        <f>MAX(E94:AQ94)</f>
        <v>4</v>
      </c>
      <c r="F110" s="9" t="str">
        <f>HLOOKUP(E110,$E$94:$AO$96,2,0)</f>
        <v>Klumpo</v>
      </c>
      <c r="G110" s="9"/>
      <c r="H110" s="9"/>
      <c r="I110" s="9"/>
      <c r="J110" s="9"/>
      <c r="K110" s="9"/>
      <c r="L110" s="9"/>
      <c r="M110" s="9"/>
      <c r="N110" s="9">
        <f>MAX(N94:AZ94)</f>
        <v>16</v>
      </c>
      <c r="O110" s="9" t="e">
        <f>HLOOKUP(N110,$E$94:$AO$96,2,0)</f>
        <v>#N/A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10"/>
    </row>
    <row r="111" spans="2:47" ht="6" customHeight="1" thickBot="1"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3"/>
    </row>
    <row r="114" spans="1:9" ht="12.75">
      <c r="A114">
        <v>1</v>
      </c>
      <c r="C114">
        <v>20</v>
      </c>
      <c r="D114" t="s">
        <v>46</v>
      </c>
      <c r="E114" s="56">
        <f>E104</f>
        <v>-8.166666666666666</v>
      </c>
      <c r="F114">
        <v>-8.166666666666666</v>
      </c>
      <c r="H114">
        <f>IF(F114=-100,14,RANK(F114,$F$114:$F$126,0))</f>
        <v>8</v>
      </c>
      <c r="I114">
        <f>VLOOKUP(H114,$A$114:$C$127,3,0)</f>
        <v>6</v>
      </c>
    </row>
    <row r="115" spans="1:9" ht="12.75">
      <c r="A115">
        <v>2</v>
      </c>
      <c r="C115">
        <v>17</v>
      </c>
      <c r="D115" t="s">
        <v>47</v>
      </c>
      <c r="E115" s="56">
        <f>H104</f>
        <v>13.866666666666667</v>
      </c>
      <c r="F115">
        <v>13.866666666666667</v>
      </c>
      <c r="H115">
        <f aca="true" t="shared" si="22" ref="H115:H126">IF(F115=-100,14,RANK(F115,$F$114:$F$126,0))</f>
        <v>3</v>
      </c>
      <c r="I115">
        <f aca="true" t="shared" si="23" ref="I115:I126">VLOOKUP(H115,$A$114:$C$127,3,0)</f>
        <v>14</v>
      </c>
    </row>
    <row r="116" spans="1:9" ht="12.75">
      <c r="A116">
        <v>3</v>
      </c>
      <c r="C116">
        <v>14</v>
      </c>
      <c r="D116" t="s">
        <v>48</v>
      </c>
      <c r="E116" s="56">
        <f>K104</f>
        <v>10.766666666666667</v>
      </c>
      <c r="F116">
        <v>10.766666666666667</v>
      </c>
      <c r="H116">
        <f t="shared" si="22"/>
        <v>4</v>
      </c>
      <c r="I116">
        <f t="shared" si="23"/>
        <v>12</v>
      </c>
    </row>
    <row r="117" spans="1:9" ht="12.75">
      <c r="A117">
        <v>4</v>
      </c>
      <c r="C117">
        <v>12</v>
      </c>
      <c r="D117" t="s">
        <v>45</v>
      </c>
      <c r="E117" s="56">
        <f>N104</f>
        <v>-10.266666666666667</v>
      </c>
      <c r="F117">
        <v>-10.266666666666667</v>
      </c>
      <c r="H117">
        <f t="shared" si="22"/>
        <v>9</v>
      </c>
      <c r="I117">
        <f t="shared" si="23"/>
        <v>5</v>
      </c>
    </row>
    <row r="118" spans="1:9" ht="12.75">
      <c r="A118">
        <v>5</v>
      </c>
      <c r="C118">
        <v>10</v>
      </c>
      <c r="D118" t="s">
        <v>49</v>
      </c>
      <c r="E118" s="56">
        <f>Q104</f>
        <v>-100</v>
      </c>
      <c r="F118">
        <v>-100</v>
      </c>
      <c r="H118">
        <f t="shared" si="22"/>
        <v>14</v>
      </c>
      <c r="I118">
        <f t="shared" si="23"/>
        <v>0</v>
      </c>
    </row>
    <row r="119" spans="1:9" ht="12.75">
      <c r="A119">
        <v>6</v>
      </c>
      <c r="C119">
        <v>8</v>
      </c>
      <c r="D119" t="s">
        <v>50</v>
      </c>
      <c r="E119" s="56">
        <f>T104</f>
        <v>-12.277777777777779</v>
      </c>
      <c r="F119">
        <v>-12.277777777777779</v>
      </c>
      <c r="H119">
        <f t="shared" si="22"/>
        <v>10</v>
      </c>
      <c r="I119">
        <f t="shared" si="23"/>
        <v>4</v>
      </c>
    </row>
    <row r="120" spans="1:9" ht="12.75">
      <c r="A120">
        <v>7</v>
      </c>
      <c r="C120">
        <v>7</v>
      </c>
      <c r="D120" t="s">
        <v>42</v>
      </c>
      <c r="E120" s="56">
        <f>W104</f>
        <v>24.94736842105263</v>
      </c>
      <c r="F120">
        <v>24.94736842105263</v>
      </c>
      <c r="H120">
        <f t="shared" si="22"/>
        <v>1</v>
      </c>
      <c r="I120">
        <f t="shared" si="23"/>
        <v>20</v>
      </c>
    </row>
    <row r="121" spans="1:9" ht="12.75">
      <c r="A121">
        <v>8</v>
      </c>
      <c r="C121">
        <v>6</v>
      </c>
      <c r="D121" t="s">
        <v>51</v>
      </c>
      <c r="E121" s="56">
        <f>Z104</f>
        <v>-100</v>
      </c>
      <c r="F121">
        <v>-100</v>
      </c>
      <c r="H121">
        <f t="shared" si="22"/>
        <v>14</v>
      </c>
      <c r="I121">
        <f t="shared" si="23"/>
        <v>0</v>
      </c>
    </row>
    <row r="122" spans="1:9" ht="12.75">
      <c r="A122">
        <v>9</v>
      </c>
      <c r="C122">
        <v>5</v>
      </c>
      <c r="D122" t="s">
        <v>52</v>
      </c>
      <c r="E122" s="56">
        <f>AC104</f>
        <v>6.85</v>
      </c>
      <c r="F122">
        <v>6.85</v>
      </c>
      <c r="H122">
        <f t="shared" si="22"/>
        <v>7</v>
      </c>
      <c r="I122">
        <f t="shared" si="23"/>
        <v>7</v>
      </c>
    </row>
    <row r="123" spans="1:9" ht="12.75">
      <c r="A123">
        <v>10</v>
      </c>
      <c r="C123">
        <v>4</v>
      </c>
      <c r="D123" t="s">
        <v>43</v>
      </c>
      <c r="E123" s="56">
        <f>AF104</f>
        <v>-13.625</v>
      </c>
      <c r="F123">
        <v>-13.625</v>
      </c>
      <c r="H123">
        <f t="shared" si="22"/>
        <v>11</v>
      </c>
      <c r="I123">
        <f t="shared" si="23"/>
        <v>3</v>
      </c>
    </row>
    <row r="124" spans="1:9" ht="12.75">
      <c r="A124">
        <v>11</v>
      </c>
      <c r="C124">
        <v>3</v>
      </c>
      <c r="D124" t="s">
        <v>53</v>
      </c>
      <c r="E124" s="56">
        <f>AI104</f>
        <v>14.666666666666666</v>
      </c>
      <c r="F124">
        <v>14.666666666666666</v>
      </c>
      <c r="H124">
        <f t="shared" si="22"/>
        <v>2</v>
      </c>
      <c r="I124">
        <f t="shared" si="23"/>
        <v>17</v>
      </c>
    </row>
    <row r="125" spans="1:9" ht="12.75">
      <c r="A125">
        <v>12</v>
      </c>
      <c r="C125">
        <v>2</v>
      </c>
      <c r="D125" t="s">
        <v>54</v>
      </c>
      <c r="E125" s="56">
        <f>AL104</f>
        <v>7.357142857142857</v>
      </c>
      <c r="F125">
        <v>7.357142857142857</v>
      </c>
      <c r="H125">
        <f t="shared" si="22"/>
        <v>6</v>
      </c>
      <c r="I125">
        <f t="shared" si="23"/>
        <v>8</v>
      </c>
    </row>
    <row r="126" spans="1:9" ht="12.75">
      <c r="A126">
        <v>13</v>
      </c>
      <c r="C126">
        <v>1</v>
      </c>
      <c r="D126" t="s">
        <v>44</v>
      </c>
      <c r="E126" s="56">
        <f>AO104</f>
        <v>8.125</v>
      </c>
      <c r="F126">
        <v>8.125</v>
      </c>
      <c r="H126">
        <f t="shared" si="22"/>
        <v>5</v>
      </c>
      <c r="I126">
        <f t="shared" si="23"/>
        <v>10</v>
      </c>
    </row>
    <row r="127" spans="1:3" ht="12.75">
      <c r="A127">
        <v>14</v>
      </c>
      <c r="C127">
        <v>0</v>
      </c>
    </row>
  </sheetData>
  <sheetProtection/>
  <mergeCells count="35">
    <mergeCell ref="AR2:AT2"/>
    <mergeCell ref="E89:G89"/>
    <mergeCell ref="H89:J89"/>
    <mergeCell ref="K89:M89"/>
    <mergeCell ref="Q89:S89"/>
    <mergeCell ref="T89:V89"/>
    <mergeCell ref="W89:Y89"/>
    <mergeCell ref="Z89:AB89"/>
    <mergeCell ref="AF89:AH89"/>
    <mergeCell ref="AI89:AK89"/>
    <mergeCell ref="C70:C75"/>
    <mergeCell ref="AL89:AN89"/>
    <mergeCell ref="AC89:AE89"/>
    <mergeCell ref="C81:C86"/>
    <mergeCell ref="C59:C64"/>
    <mergeCell ref="T2:V2"/>
    <mergeCell ref="C48:C53"/>
    <mergeCell ref="C37:C42"/>
    <mergeCell ref="E2:G2"/>
    <mergeCell ref="H2:J2"/>
    <mergeCell ref="W2:Y2"/>
    <mergeCell ref="Z2:AB2"/>
    <mergeCell ref="C15:C20"/>
    <mergeCell ref="C26:C31"/>
    <mergeCell ref="N2:P2"/>
    <mergeCell ref="K2:M2"/>
    <mergeCell ref="C4:C9"/>
    <mergeCell ref="N89:P89"/>
    <mergeCell ref="AO2:AQ2"/>
    <mergeCell ref="AC2:AE2"/>
    <mergeCell ref="AF2:AH2"/>
    <mergeCell ref="AI2:AK2"/>
    <mergeCell ref="AL2:AN2"/>
    <mergeCell ref="AO89:AQ89"/>
    <mergeCell ref="Q2:S2"/>
  </mergeCells>
  <printOptions horizontalCentered="1" verticalCentered="1"/>
  <pageMargins left="0.31" right="0.33" top="0.984251968503937" bottom="0.984251968503937" header="0.5118110236220472" footer="0.5118110236220472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Hanseatic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skuehl</dc:creator>
  <cp:keywords/>
  <dc:description/>
  <cp:lastModifiedBy>kuehl</cp:lastModifiedBy>
  <cp:lastPrinted>2010-02-24T17:15:18Z</cp:lastPrinted>
  <dcterms:created xsi:type="dcterms:W3CDTF">2008-12-19T08:44:49Z</dcterms:created>
  <dcterms:modified xsi:type="dcterms:W3CDTF">2010-02-24T17:15:55Z</dcterms:modified>
  <cp:category/>
  <cp:version/>
  <cp:contentType/>
  <cp:contentStatus/>
</cp:coreProperties>
</file>